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corpiusj/Documents/stock/gitgit/"/>
    </mc:Choice>
  </mc:AlternateContent>
  <xr:revisionPtr revIDLastSave="0" documentId="13_ncr:1_{71DDC8C5-E222-764F-B535-107265277366}" xr6:coauthVersionLast="47" xr6:coauthVersionMax="47" xr10:uidLastSave="{00000000-0000-0000-0000-000000000000}"/>
  <bookViews>
    <workbookView xWindow="180" yWindow="580" windowWidth="28300" windowHeight="15620" activeTab="5" xr2:uid="{40AB0F4C-B6E5-BB4E-A584-CDC3E8CC6080}"/>
  </bookViews>
  <sheets>
    <sheet name="공부" sheetId="1" r:id="rId1"/>
    <sheet name="최우선변제금" sheetId="2" r:id="rId2"/>
    <sheet name="중개보수 상한요율" sheetId="7" r:id="rId3"/>
    <sheet name="22-05-31" sheetId="8" r:id="rId4"/>
    <sheet name="22-06-13" sheetId="3" r:id="rId5"/>
    <sheet name="22-06-14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G4" i="8" l="1"/>
  <c r="E9" i="8"/>
  <c r="E21" i="6"/>
  <c r="E22" i="8"/>
  <c r="E13" i="8"/>
  <c r="E12" i="8"/>
  <c r="E10" i="8"/>
  <c r="E7" i="8"/>
  <c r="E6" i="8"/>
  <c r="E2" i="8"/>
  <c r="E49" i="6"/>
  <c r="E40" i="6"/>
  <c r="E39" i="6"/>
  <c r="E37" i="6"/>
  <c r="E36" i="6"/>
  <c r="E34" i="6"/>
  <c r="E33" i="6"/>
  <c r="E29" i="6"/>
  <c r="E31" i="6" s="1"/>
  <c r="E49" i="3"/>
  <c r="E40" i="3"/>
  <c r="E39" i="3"/>
  <c r="E37" i="3"/>
  <c r="E36" i="3"/>
  <c r="E34" i="3"/>
  <c r="E33" i="3"/>
  <c r="E29" i="3"/>
  <c r="E31" i="3" s="1"/>
  <c r="E13" i="3"/>
  <c r="E13" i="6"/>
  <c r="E12" i="3"/>
  <c r="E12" i="6"/>
  <c r="E22" i="6"/>
  <c r="E10" i="6"/>
  <c r="E9" i="6"/>
  <c r="E7" i="6"/>
  <c r="E6" i="6"/>
  <c r="E2" i="6"/>
  <c r="E3" i="6" s="1"/>
  <c r="E22" i="3"/>
  <c r="E15" i="8" l="1"/>
  <c r="E17" i="8" s="1"/>
  <c r="E19" i="8" s="1"/>
  <c r="E5" i="8"/>
  <c r="B5" i="8" s="1"/>
  <c r="E3" i="8"/>
  <c r="E4" i="8"/>
  <c r="E4" i="6"/>
  <c r="E42" i="6"/>
  <c r="E44" i="6" s="1"/>
  <c r="E46" i="6" s="1"/>
  <c r="E32" i="6"/>
  <c r="B32" i="6" s="1"/>
  <c r="E30" i="6"/>
  <c r="E42" i="3"/>
  <c r="E44" i="3" s="1"/>
  <c r="E46" i="3" s="1"/>
  <c r="E32" i="3"/>
  <c r="B32" i="3" s="1"/>
  <c r="E30" i="3"/>
  <c r="E15" i="6"/>
  <c r="E17" i="6" s="1"/>
  <c r="E19" i="6" s="1"/>
  <c r="E14" i="6" s="1"/>
  <c r="E5" i="6"/>
  <c r="E10" i="3"/>
  <c r="E9" i="3"/>
  <c r="E7" i="3"/>
  <c r="E6" i="3"/>
  <c r="E2" i="3"/>
  <c r="E48" i="3" l="1"/>
  <c r="E41" i="3" s="1"/>
  <c r="B50" i="3" s="1"/>
  <c r="B51" i="3" s="1"/>
  <c r="E48" i="6"/>
  <c r="E41" i="6" s="1"/>
  <c r="B50" i="6" s="1"/>
  <c r="B51" i="6" s="1"/>
  <c r="E21" i="8"/>
  <c r="E14" i="8" s="1"/>
  <c r="B23" i="8" s="1"/>
  <c r="B24" i="8" s="1"/>
  <c r="B23" i="6"/>
  <c r="B25" i="8"/>
  <c r="E3" i="3"/>
  <c r="E4" i="3"/>
  <c r="B52" i="6"/>
  <c r="B52" i="3"/>
  <c r="B5" i="6"/>
  <c r="B25" i="6" s="1"/>
  <c r="E15" i="3"/>
  <c r="E17" i="3" s="1"/>
  <c r="E19" i="3" s="1"/>
  <c r="E5" i="3"/>
  <c r="B5" i="3" s="1"/>
  <c r="E21" i="3" l="1"/>
  <c r="E14" i="3" s="1"/>
  <c r="B23" i="3" s="1"/>
  <c r="B24" i="3" s="1"/>
  <c r="B25" i="3"/>
  <c r="B24" i="6"/>
</calcChain>
</file>

<file path=xl/sharedStrings.xml><?xml version="1.0" encoding="utf-8"?>
<sst xmlns="http://schemas.openxmlformats.org/spreadsheetml/2006/main" count="388" uniqueCount="179">
  <si>
    <t>물건검색</t>
    <phoneticPr fontId="1" type="noConversion"/>
  </si>
  <si>
    <t>권리분석</t>
    <phoneticPr fontId="1" type="noConversion"/>
  </si>
  <si>
    <t>사전조사</t>
    <phoneticPr fontId="1" type="noConversion"/>
  </si>
  <si>
    <t>현장조사</t>
    <phoneticPr fontId="1" type="noConversion"/>
  </si>
  <si>
    <t>입찰</t>
    <phoneticPr fontId="1" type="noConversion"/>
  </si>
  <si>
    <t>명도</t>
    <phoneticPr fontId="1" type="noConversion"/>
  </si>
  <si>
    <t>매도 및 임대수익</t>
    <phoneticPr fontId="1" type="noConversion"/>
  </si>
  <si>
    <t>투자목적, 가능 금액 등 기준 정하고 검색</t>
    <phoneticPr fontId="1" type="noConversion"/>
  </si>
  <si>
    <t>목적 : 실거주용, 투자용</t>
    <phoneticPr fontId="1" type="noConversion"/>
  </si>
  <si>
    <t>기간 : 단기투자 또는 장기투자(월세)</t>
    <phoneticPr fontId="1" type="noConversion"/>
  </si>
  <si>
    <t>금액 : 부동산 종류, 예상 자금</t>
    <phoneticPr fontId="1" type="noConversion"/>
  </si>
  <si>
    <t>www.courtauction.go.kr</t>
    <phoneticPr fontId="1" type="noConversion"/>
  </si>
  <si>
    <t>감정평가서</t>
    <phoneticPr fontId="1" type="noConversion"/>
  </si>
  <si>
    <t>현황조사서</t>
    <phoneticPr fontId="1" type="noConversion"/>
  </si>
  <si>
    <t>매각명세서, 특별 매각조건</t>
    <phoneticPr fontId="1" type="noConversion"/>
  </si>
  <si>
    <t>항목</t>
    <phoneticPr fontId="1" type="noConversion"/>
  </si>
  <si>
    <t>URL</t>
    <phoneticPr fontId="1" type="noConversion"/>
  </si>
  <si>
    <t>No</t>
    <phoneticPr fontId="1" type="noConversion"/>
  </si>
  <si>
    <t>단계</t>
    <phoneticPr fontId="1" type="noConversion"/>
  </si>
  <si>
    <t>설명</t>
    <phoneticPr fontId="1" type="noConversion"/>
  </si>
  <si>
    <t>등기부등본</t>
    <phoneticPr fontId="1" type="noConversion"/>
  </si>
  <si>
    <t>내용</t>
    <phoneticPr fontId="1" type="noConversion"/>
  </si>
  <si>
    <t>토지별도등기, 
대지권미등기, 
건물만 매각, 
토지만 매각, 
유치권 신고 있음, 
법정지상권 성립 여지 있음, 
낙찰 시 소멸되지 않는 권리 있음</t>
    <phoneticPr fontId="1" type="noConversion"/>
  </si>
  <si>
    <t>정보 보으기</t>
    <phoneticPr fontId="1" type="noConversion"/>
  </si>
  <si>
    <t>개략적인 시세 
국토교통부 실거래가 
인터넷 매물 
단지 정보 
아파트의 구조나 위치</t>
    <phoneticPr fontId="1" type="noConversion"/>
  </si>
  <si>
    <t>전입세대열람</t>
    <phoneticPr fontId="1" type="noConversion"/>
  </si>
  <si>
    <t>점유자 파악</t>
    <phoneticPr fontId="1" type="noConversion"/>
  </si>
  <si>
    <t>건물의 하자, 입지, 교통, 일조량</t>
    <phoneticPr fontId="1" type="noConversion"/>
  </si>
  <si>
    <t>중개업소 최소 2~3개 (매수/매도인 입장에서 문의하면 좋음)</t>
    <phoneticPr fontId="1" type="noConversion"/>
  </si>
  <si>
    <t>cafe.naver.com/majorauction/596</t>
    <phoneticPr fontId="1" type="noConversion"/>
  </si>
  <si>
    <t>기일입찰표</t>
    <phoneticPr fontId="1" type="noConversion"/>
  </si>
  <si>
    <t>입찰 전날 작성</t>
    <phoneticPr fontId="1" type="noConversion"/>
  </si>
  <si>
    <t>입찰보증금</t>
    <phoneticPr fontId="1" type="noConversion"/>
  </si>
  <si>
    <t>수표 1장으로 미리 준비</t>
    <phoneticPr fontId="1" type="noConversion"/>
  </si>
  <si>
    <t>입찰 당일 법원 출발 전</t>
    <phoneticPr fontId="1" type="noConversion"/>
  </si>
  <si>
    <t>매각물건 집행정지, 변경, 연기, 취하 꼭 확인</t>
    <phoneticPr fontId="1" type="noConversion"/>
  </si>
  <si>
    <t>신분증, 도장</t>
    <phoneticPr fontId="1" type="noConversion"/>
  </si>
  <si>
    <t>(법원 도착 후)</t>
    <phoneticPr fontId="1" type="noConversion"/>
  </si>
  <si>
    <t>입찰물건 변동사항 법원 게시판으로 재확인</t>
    <phoneticPr fontId="1" type="noConversion"/>
  </si>
  <si>
    <t>(낙찰시)</t>
    <phoneticPr fontId="1" type="noConversion"/>
  </si>
  <si>
    <t>(패찰시)</t>
    <phoneticPr fontId="1" type="noConversion"/>
  </si>
  <si>
    <t>보증금 돌려받음</t>
    <phoneticPr fontId="1" type="noConversion"/>
  </si>
  <si>
    <t>보증금 보관 영수증, 대출중개인 명함</t>
    <phoneticPr fontId="1" type="noConversion"/>
  </si>
  <si>
    <t>(농지 낙찰시)</t>
    <phoneticPr fontId="1" type="noConversion"/>
  </si>
  <si>
    <t>경매계 방문하여 '최고가매수신고인 증명'을 발급받아 구/군청/읍/면 사무소에서 '농지취득자격 증명'을 발급받아 제출</t>
    <phoneticPr fontId="1" type="noConversion"/>
  </si>
  <si>
    <t>해당 부동산 방문(반드시 당일) 후, 점유자의 전화번호 알아옴</t>
    <phoneticPr fontId="1" type="noConversion"/>
  </si>
  <si>
    <t>(협상 잘 안될 시)</t>
    <phoneticPr fontId="1" type="noConversion"/>
  </si>
  <si>
    <t>내용증명을 보내 심리적으로 압박</t>
    <phoneticPr fontId="1" type="noConversion"/>
  </si>
  <si>
    <t>(협상 마무리 되면)</t>
    <phoneticPr fontId="1" type="noConversion"/>
  </si>
  <si>
    <t>합의 및 이행각서'를 작성해서 한 통씩 나눠갖는다 : 심리적으로 약속 어기기 어려워 함</t>
    <phoneticPr fontId="1" type="noConversion"/>
  </si>
  <si>
    <t>명도확인서</t>
    <phoneticPr fontId="1" type="noConversion"/>
  </si>
  <si>
    <t>꼭 집을 비울 때 건네준다. 절대로 미리 주면 안 된다</t>
    <phoneticPr fontId="1" type="noConversion"/>
  </si>
  <si>
    <t>소유권 이전등기</t>
    <phoneticPr fontId="1" type="noConversion"/>
  </si>
  <si>
    <t>대출시, 은행지정 법무사에서 진행함. 소액이나 대출이 없을 시, 본인이 진행해 보는 것도 좋음</t>
    <phoneticPr fontId="1" type="noConversion"/>
  </si>
  <si>
    <t>인테리어</t>
    <phoneticPr fontId="1" type="noConversion"/>
  </si>
  <si>
    <t>여러 중개업소에 내놓기, 수수료 더 주기</t>
    <phoneticPr fontId="1" type="noConversion"/>
  </si>
  <si>
    <t>금액과 상관없이 배당을 조금이라도 받는 임차인 : 배당 받기 위해서 낙찰자의 명도확인서 필요</t>
    <phoneticPr fontId="1" type="noConversion"/>
  </si>
  <si>
    <t>미납관리비</t>
    <phoneticPr fontId="1" type="noConversion"/>
  </si>
  <si>
    <t>공용부분(복도,엘베,경비 등)</t>
    <phoneticPr fontId="1" type="noConversion"/>
  </si>
  <si>
    <t>낙찰자</t>
    <phoneticPr fontId="1" type="noConversion"/>
  </si>
  <si>
    <t>전용부분(전기,수도,가스 등)</t>
    <phoneticPr fontId="1" type="noConversion"/>
  </si>
  <si>
    <t>미인수</t>
    <phoneticPr fontId="1" type="noConversion"/>
  </si>
  <si>
    <t>점유자 만나기(안되면 위/아래층 탐문 - 구조, 하자, 점유자 정보)</t>
    <phoneticPr fontId="1" type="noConversion"/>
  </si>
  <si>
    <t>단독주택, 다세대 주택의 경우, 큰 하자가 없는지 꼭 방문하여 파악</t>
    <phoneticPr fontId="1" type="noConversion"/>
  </si>
  <si>
    <t>cafe.naver.com/majorauction</t>
    <phoneticPr fontId="1" type="noConversion"/>
  </si>
  <si>
    <t>(대리 입찰시) 본인신분증, 입찰보증금, 본인도장, 위임장, 위임자의 인감증명</t>
    <phoneticPr fontId="1" type="noConversion"/>
  </si>
  <si>
    <t>(점유자 만나보기)</t>
    <phoneticPr fontId="1" type="noConversion"/>
  </si>
  <si>
    <t>이사계획, 성격파악 : 안녕하세요. 이 주택 낙찰받은 ㅇㅇ입니다. 앞으로 잔금 기일이 잡히면 날짜에 맞춰 진행할 예정인데요. 
혹시 계속 거주할 의향이 있으신지요, 아니면 이사할 계획이 있으신지요</t>
    <phoneticPr fontId="1" type="noConversion"/>
  </si>
  <si>
    <t>이사비</t>
    <phoneticPr fontId="1" type="noConversion"/>
  </si>
  <si>
    <t>- (근)저당권 : 돈을 빌려주고 등기부 등본에 (근)저당권을 설정 
- (가)압류 : 채무자에게 돈을 받기 위해 등기부 등본에 설정. 보통 경매를 신청하기 전에 가압류를 먼저 설정함 
- 전세권 : 임대차계약 후 임대인의 동의를 얻어 설정. 임대차계약 없이 돈을 빌려주고 설정하는 것도 가능 
- 담보가등기 : 부동산 소유자가 돈을 빌리고, 이를 갚지 못하는 상황에서 부동산의 소유권을 넘겨주기로 하는 등기. 등기부 등본에는 '소유권이전청구권가능기'라 표기됨</t>
    <phoneticPr fontId="1" type="noConversion"/>
  </si>
  <si>
    <r>
      <t xml:space="preserve">(앞) 가처분, 가등기 등은 낙찰자가 인수 
</t>
    </r>
    <r>
      <rPr>
        <sz val="12"/>
        <color rgb="FFFF0000"/>
        <rFont val="맑은 고딕"/>
        <family val="3"/>
        <charset val="129"/>
      </rPr>
      <t xml:space="preserve">말소기준 권리 : 처음 설정된 돈에 관한 권리(근저당, 가압류, 전세권, 담보가등기)
</t>
    </r>
    <r>
      <rPr>
        <sz val="12"/>
        <color theme="1"/>
        <rFont val="맑은 고딕"/>
        <family val="2"/>
        <charset val="129"/>
        <scheme val="minor"/>
      </rPr>
      <t>(뒤) 낙찰로 말소됨 (예외 : '건물철거를 위한 가처분', '예고등기')</t>
    </r>
    <phoneticPr fontId="1" type="noConversion"/>
  </si>
  <si>
    <t>안전하고 쉬운 물건 기준
1. 등기부등본에 (근)저당, (가)압류만 있는 물건 : 모두 말소될 것들 
2. 임차인의 권리가 제일 빠르지(1순위) 않은 것 : 임차인이 근저당, 가압류 등 다른 권리보다 빠르면 전액 배당받을 때까지 명도 거부 가능 
3. 유치권, 법정지상권, 분묘기지권, 토지별도 등기, 대지권 미등기 등 매각명세서상 특이사항이 없는 물건
세금/밀린 임금 등 낙찰자가 인수해야 할 금액이 상상도 못 할 정도로 큰 때도 있음</t>
    <phoneticPr fontId="1" type="noConversion"/>
  </si>
  <si>
    <t xml:space="preserve">돈에 관한 문제 - (근)저당권, (가)압류, 전세권, 선순위담보가등기 </t>
    <phoneticPr fontId="1" type="noConversion"/>
  </si>
  <si>
    <t>그 외의 문제 - 가처분, 지상권, 유치권, 소유권, 가등기, 지역권 등</t>
    <phoneticPr fontId="1" type="noConversion"/>
  </si>
  <si>
    <t>이론공부</t>
    <phoneticPr fontId="1" type="noConversion"/>
  </si>
  <si>
    <t>- 건물철거를 위한 가처분 : 건물 철거 소송을 위한 가처분으로 가처분권자가 승소하면 건물이 철거되므로 위험한 물건임 (등기부등본 등재됨) 
- 법정지상권 : 지상권을 설정하지 않았어도 일정한 요건을 갖추면 지상권과 동일한 효력을 인정 (등기부등본 등재 안함, 현장에서 판단) 
- 유치권 : 공사대금을 받지 못한 공사업자가 부동산을 점유하며 대금을 지불받을 때까지 명도를 거부할 수 있는 권리 (등기부등본 등재 안함, 현장에서 판단) 
- 예고등기 : 소유권에 다툼이 있을 경우, 승소하는 사람에 따라 소유권이 변동될 수 있음 (등기부등본 등기, '11.10월에 폐지됐지만 그 이전에 등기되었다면 위험)</t>
    <phoneticPr fontId="1" type="noConversion"/>
  </si>
  <si>
    <t>물권 8가지 : 점유권, 소유권, 지상권, 지역권, 전세권, 저당권, 유치권, 질권 
 - 채권보다 우선 
 - 물권 vs 물권은 먼저 성립한 것이 우선 
 - 채권 vs 채권은 우선권이 없음 
 - 물권이 설정된 후 채권이 설정되면 물권먼저 전액 배당 후에 채권 배당 
 - 채권이 설정된 후 물권이 설정되면 서로 우선권을 주장할 수 없게 되어 안분 배당</t>
    <phoneticPr fontId="1" type="noConversion"/>
  </si>
  <si>
    <t>주택임대차보호법 : 임대차계약은 채권적 관계인데, 임차인의 보호를 위해 일정 요건을 갖추면 물권의 효력을 부여해 줌</t>
    <phoneticPr fontId="1" type="noConversion"/>
  </si>
  <si>
    <t>- 유치권(공사비를 받기 위한), 점유권(주택에 점유하는 자체로 발생), 법정지상권(토지와 건물의 소유자가 다를 때 발생) 3가지를 제외한 모든 물권은 등기부등본에 기재됨</t>
    <phoneticPr fontId="1" type="noConversion"/>
  </si>
  <si>
    <t>기본</t>
    <phoneticPr fontId="1" type="noConversion"/>
  </si>
  <si>
    <t>- 대리인 신분으로 협상 : 결정권자 아님(전달자)을 내세워 임차인의 과도한 요구사항 거절 명분 만들기 가능 
- 많다고 좋은게 아님 : 최초보다 올라가면 좋아함</t>
    <phoneticPr fontId="1" type="noConversion"/>
  </si>
  <si>
    <t>- 이사비 &amp; 명도는 함께 협의 (이사비 협상시 반드시 언제 집을 비워줄지 조건 함께 제시)
- 적은 금액으로 시작하여 올리며 협상(명도일 앞당긴다, 임대인을 구할 때 성실히 협조할 것 등 요구조건 제시)</t>
    <phoneticPr fontId="1" type="noConversion"/>
  </si>
  <si>
    <t>"그 돈으로 무슨 이사를 합니까?" 
몇 일 후에 다시 제안 
"잔금일까지 집 비워주시면 80까지 드릴께요"</t>
    <phoneticPr fontId="1" type="noConversion"/>
  </si>
  <si>
    <t>배당이 있는지 여부
  - 전액 : 이사비없이 수월하게 가능 
  - 일부 : 명도확인서, 인감도장 필수이므로 협상 유리</t>
    <phoneticPr fontId="1" type="noConversion"/>
  </si>
  <si>
    <t>점유자가 생각하는 이사비를 먼저 물어봄 
  1. 낙찰자 예상과 비슷 
    - 절반부터 협상 시작 
    - 잔금 납부일에 맞춰서 명도해줄 경우 더 지불 조건 제시 
    - 명도하기 전에 집을 보러 오는 사람이 있다면 협조해주는 조건으로 더 지불 제시 
  2. 내 예상보다 클 때 (500, 1000만원 등) : avg 150, max 200
    - 그래도 절반부터 협상 시작 
    - 시간이 지나면 점유자도 알아보고, 협상에 응할 것임 
    - 막무가내이면 내용증명 발송하여 강제집행 경고/유체동산도 압류 가능 강조</t>
    <phoneticPr fontId="1" type="noConversion"/>
  </si>
  <si>
    <t>내용증명</t>
    <phoneticPr fontId="1" type="noConversion"/>
  </si>
  <si>
    <t>1. 제목 : '내용증명', '최후통보', '매매계약해지통보', '법적절차 통보' 등 
2. 당사자 : 발신인, 수신인의 성명과 주소를 기재 
3. 내용 : 상황설명, 앞으로 절차를 고려하여 작성 
4. 서명 : 성명, 도장 
(3부를 작성해서 문서마다 날인하고, 문서 간 간인)</t>
    <phoneticPr fontId="1" type="noConversion"/>
  </si>
  <si>
    <t>합의 및 이행각서</t>
    <phoneticPr fontId="1" type="noConversion"/>
  </si>
  <si>
    <t>합의 후 문서로 기록</t>
    <phoneticPr fontId="1" type="noConversion"/>
  </si>
  <si>
    <t>cafe.naver.com/majorauction/597</t>
    <phoneticPr fontId="1" type="noConversion"/>
  </si>
  <si>
    <t>인터네우체국으로도 발송 가능 
(www.epost.go.kr)</t>
    <phoneticPr fontId="1" type="noConversion"/>
  </si>
  <si>
    <t>돈이 없으니 명도확인서부터 달라고 하는 경우 대처법 
  - 미리 이사할 집을 계약하게 유도, 배당일에 집 열쇠를 받으며 명도확인서를 건네줌 
    (이삿날 : 집비움 - &gt;명도확인서/인감증명서 줌 -&gt; 점유자는 배당 수령 -&gt; 잔금 지불)</t>
    <phoneticPr fontId="1" type="noConversion"/>
  </si>
  <si>
    <t>cafe.naver.com/majorauction/595</t>
    <phoneticPr fontId="1" type="noConversion"/>
  </si>
  <si>
    <t>집합건물 등기부등본 : 아파트, 다세대, 연립주택 
토지 등기부등본 + 건물 등기부등본 : 단독주택, 다가구 주택(원룸 등), 근린주택</t>
    <phoneticPr fontId="1" type="noConversion"/>
  </si>
  <si>
    <t>공동주택</t>
    <phoneticPr fontId="1" type="noConversion"/>
  </si>
  <si>
    <t>아파트 : 5층 이상</t>
    <phoneticPr fontId="1" type="noConversion"/>
  </si>
  <si>
    <t>연립주택 : 4층 이하, 1개 동의 연면적이 660m2 초과</t>
    <phoneticPr fontId="1" type="noConversion"/>
  </si>
  <si>
    <t>다세대 주택(빌라) : 4층 이하, 1개 동의 연면적이 660m2 이하</t>
    <phoneticPr fontId="1" type="noConversion"/>
  </si>
  <si>
    <t>☛ 연면적 = 건물 전체면적 = 200m2 x 4층 = 800m2</t>
    <phoneticPr fontId="1" type="noConversion"/>
  </si>
  <si>
    <t>☛ 다가구 주택(원룸 등)은 건축법상 공동주택 아닌 단독주택</t>
    <phoneticPr fontId="1" type="noConversion"/>
  </si>
  <si>
    <t>임차권</t>
    <phoneticPr fontId="1" type="noConversion"/>
  </si>
  <si>
    <t>임차인이 이사해야 하는데, 집주인으로부터 임대차보증금을 돌려받지 못할 경우에 그 보증금을 받기 위하여 설정하는 권리. 임차권을 설정하면 이사해도 임차인의 대항력은 유지됨</t>
    <phoneticPr fontId="1" type="noConversion"/>
  </si>
  <si>
    <t>인도명령</t>
    <phoneticPr fontId="1" type="noConversion"/>
  </si>
  <si>
    <t>잔금을 납부할 때 인도명령을 같이 신청하라고도 함. 인도명령의 대상은 부동산이 아니라 개인. 따라서 인도명령 후 점유자가 바뀐다면 다시 새로운 점유자를 상대로 인도명령 신청해야 함. '점유이전금지가처분'신청을 먼저 하면 해결됨</t>
    <phoneticPr fontId="1" type="noConversion"/>
  </si>
  <si>
    <t>필요경비 인정 : 누수, 난방 등 기본적으로 살아가는데 꼭 필요한 공사 
필요경비 미인정 : 확정, 새시, 도배, 장판, 싱크대 교체 등</t>
    <phoneticPr fontId="1" type="noConversion"/>
  </si>
  <si>
    <t xml:space="preserve">순서 : 철거 -&gt; 방수 -&gt; 페인트 -&gt; 타일공사(화장실, 베란다) -&gt; 몰딩 -&gt; 싱크대, 신발장(인텔어필름지-좋으나 비쌈, 시트지-싸나안좋음) -&gt; 도배(콘센트 교체 포함) -&gt; 장판 -&gt; 청소 </t>
    <phoneticPr fontId="1" type="noConversion"/>
  </si>
  <si>
    <t>주택임대사업자, 부동산매매사업자 비교</t>
    <phoneticPr fontId="1" type="noConversion"/>
  </si>
  <si>
    <t>경매/공매 비교</t>
    <phoneticPr fontId="1" type="noConversion"/>
  </si>
  <si>
    <t>매도계약</t>
    <phoneticPr fontId="1" type="noConversion"/>
  </si>
  <si>
    <t>- 적용대상 : 실제 주거용으로 사용되고 있으면 적용 (무허가, 미등기, 건축물대장에 주거용 아님 등도 모두 적용됨) 
- 보호 가능 금액 : 제한없음 (순수 보증금만, 월 임차료는 미인정) 
- 일정요건 2가지 : 대항력, 확정일자 
  * 대항력 (타인에게 대항할 수 있는 힘, 영속적 권리) 
    + 성립요건 : 전입신고 + 점유 
    + 효력 발생 시점 : 전입신고와 점유를 모두 마친 다음 날 0시 
  * 확정일자 (임대차 계약서에 해당 주택에 임대차 계약이 있음을 확인 받는 행위) 
    + 성립요건 : 주민센터/등기소에 신고(인터넷으로도 신고 가능) 
    + 효력 발생 시점 : 신고 당일 발생 
  * 우선변제권 (후순위 권리보다 먼저 변제받을 수 있는 권리, 1회성 권리) 
    + 성립요건 : 대항력과 확정일자를 모두 갖추어야 함 
    + 효력 발생 시점 : 대항력과 확정일자 모두 이루어진 시점. 즉, 더 늦게 요건을 갖춘 시점 
    + 대항력이 있었던 임차인이 1차 경매에서 보증금 전액을 배당받지 못하고, 2차 경매가 진행될 경우 
       낙찰자가 미 배당금 전액을 인수해야 하므로 조심 
       -&gt; 해당 주택이 과거에도 경매가 진행된 적이 있고 그때도 지금과 같은 임차인이 거주하고 있다면 이 부분을 확인해야 함 
  * 최우선변제금 (확정일자가 없어도 소액보증금에 해당한다면 최우선변제금을 배당받을 수 있음) 
    +  받기 위한 조건 
      1. 보증금의 범위가 소액 
      2. 경매개시결정일 이전에 대항요건을 갖추어야 함 
      3. 배당요구종기일 이전에 배당요구를 해야 함 
      4. 배당요구종기일까지 대항력(점유 &amp; 전입)을 유지 
    + 시기 (최우선변제금의 기준이 되는 날) : 최초 근저당설정 시기 
    + 보장한도 : 낙찰금액의 1/2(낙찰가 1/2이 최우선변제금보다 적으면 거기까지만 받을 수 있음)
- 임차임의 대항력은 전입신고를 한 다음날 0시부터 효력 발생 
- 은행의 근저당의 힘은 설정한 당일 발생</t>
    <phoneticPr fontId="1" type="noConversion"/>
  </si>
  <si>
    <t>5천</t>
    <phoneticPr fontId="1" type="noConversion"/>
  </si>
  <si>
    <t>투자용</t>
    <phoneticPr fontId="1" type="noConversion"/>
  </si>
  <si>
    <t>단기1, 장기1</t>
    <phoneticPr fontId="1" type="noConversion"/>
  </si>
  <si>
    <t>전세권 
 - 성립 : 등기부등본에 '전세권'을 설정하면 성립 
 - 효력 : 물권으로 우선 변제권이 발생함. 물권이므로 경매 신청 가능 
 - 특징 : 물권이므로 소유자 동의없이 전전세, 전세권 양도 가능
            말소도 전세권자의 동의가 있어야만 가능
            따라서 소유자가 잘 설정해주지 않음 
            돈을 빌려주고도 설정 가능(즉, 주택임대차보호법과 달리 점유를 필수요소로 하지 않음) 
 - 전세권이 최선순위일 때 
   * 전세권자가 배당 요구 및 경매 신청 시 
     + 전세권이 말소 기준 권리로 전환되어 전세권은 말소되고, 이 전세권에 대항할 수 없는 모든 후순위 권리들도 소멸됨 
   * 전세권자가 배당 요구를 하지 않았거나 경매를 신청하지 않았을 경우 
     + 돈의 지급을 구하지 않았기 때문에 말소 기준 권리가 되지 않고, 전액 낙찰자가 인수해야 함 
 - 전세권이 말소 기준 권리 이후에 설정되었을 경우 : 배당 요구 여부나 배당 금액에 상관없이 말소의 대상이 되므로 이 전세권은 아무런 문제가 되지 않음 
 - 최선순위 전세권인데 임차인으로서 대항력도 갖추었다면 문제의 소지가 있음. 
   따라서 최선순위 전세권이 설정되어 있다면, 배당 요구를 했는지, 했다면 전부 배당을 받을 수 있는지 파악해야 함. 배당을 다 못받았다면 차후 미배당금을 인수하거나, 소송으로 진행될 가능성이 높음</t>
    <phoneticPr fontId="1" type="noConversion"/>
  </si>
  <si>
    <t>(주택 낙찰시)</t>
    <phoneticPr fontId="1" type="noConversion"/>
  </si>
  <si>
    <t>낙찰가</t>
    <phoneticPr fontId="1" type="noConversion"/>
  </si>
  <si>
    <t>감정가</t>
    <phoneticPr fontId="1" type="noConversion"/>
  </si>
  <si>
    <t>대출가능</t>
    <phoneticPr fontId="1" type="noConversion"/>
  </si>
  <si>
    <t>법무비용</t>
    <phoneticPr fontId="1" type="noConversion"/>
  </si>
  <si>
    <t>감정가 60%, 낙찰가 80% 중 최소금액</t>
    <phoneticPr fontId="1" type="noConversion"/>
  </si>
  <si>
    <t>대출이자</t>
    <phoneticPr fontId="1" type="noConversion"/>
  </si>
  <si>
    <t>낙찰가의 2%</t>
    <phoneticPr fontId="1" type="noConversion"/>
  </si>
  <si>
    <t>취득세</t>
    <phoneticPr fontId="1" type="noConversion"/>
  </si>
  <si>
    <t>농특세</t>
    <phoneticPr fontId="1" type="noConversion"/>
  </si>
  <si>
    <t>85m2이하 면제</t>
    <phoneticPr fontId="1" type="noConversion"/>
  </si>
  <si>
    <t>6억원 이하 1%</t>
    <phoneticPr fontId="1" type="noConversion"/>
  </si>
  <si>
    <t>5% 적용</t>
    <phoneticPr fontId="1" type="noConversion"/>
  </si>
  <si>
    <t>교육세</t>
    <phoneticPr fontId="1" type="noConversion"/>
  </si>
  <si>
    <t>6억원 이하 0.1%</t>
    <phoneticPr fontId="1" type="noConversion"/>
  </si>
  <si>
    <t>대출</t>
    <phoneticPr fontId="1" type="noConversion"/>
  </si>
  <si>
    <t>취득시</t>
    <phoneticPr fontId="1" type="noConversion"/>
  </si>
  <si>
    <t>국민주택채권</t>
    <phoneticPr fontId="1" type="noConversion"/>
  </si>
  <si>
    <t>1% 적용
https://ebond.shinhan.com/ https://www.realtyprice.kr/notice/town/searchObjection.htm</t>
    <phoneticPr fontId="1" type="noConversion"/>
  </si>
  <si>
    <t>미납관리비, 공과금</t>
    <phoneticPr fontId="1" type="noConversion"/>
  </si>
  <si>
    <t>명도비용</t>
    <phoneticPr fontId="1" type="noConversion"/>
  </si>
  <si>
    <t>수리비용</t>
    <phoneticPr fontId="1" type="noConversion"/>
  </si>
  <si>
    <t>소계</t>
    <phoneticPr fontId="1" type="noConversion"/>
  </si>
  <si>
    <t>필요자금</t>
    <phoneticPr fontId="1" type="noConversion"/>
  </si>
  <si>
    <t>예상 매도금액</t>
    <phoneticPr fontId="1" type="noConversion"/>
  </si>
  <si>
    <t>예상 월세 수익률</t>
    <phoneticPr fontId="1" type="noConversion"/>
  </si>
  <si>
    <t>매도시</t>
    <phoneticPr fontId="1" type="noConversion"/>
  </si>
  <si>
    <t>월세</t>
    <phoneticPr fontId="1" type="noConversion"/>
  </si>
  <si>
    <t>보증금</t>
    <phoneticPr fontId="1" type="noConversion"/>
  </si>
  <si>
    <t>예상 월세</t>
    <phoneticPr fontId="1" type="noConversion"/>
  </si>
  <si>
    <t>(단위 : 만원)</t>
    <phoneticPr fontId="1" type="noConversion"/>
  </si>
  <si>
    <t>양도차익</t>
    <phoneticPr fontId="1" type="noConversion"/>
  </si>
  <si>
    <t>매도 - 매수(낙찰가, 취득세 및 법무비용)</t>
    <phoneticPr fontId="1" type="noConversion"/>
  </si>
  <si>
    <t>장기보유특별공제</t>
    <phoneticPr fontId="1" type="noConversion"/>
  </si>
  <si>
    <t>3년내 매도</t>
    <phoneticPr fontId="1" type="noConversion"/>
  </si>
  <si>
    <t>양도소득금액</t>
    <phoneticPr fontId="1" type="noConversion"/>
  </si>
  <si>
    <t>기본공제</t>
    <phoneticPr fontId="1" type="noConversion"/>
  </si>
  <si>
    <t>과세표준</t>
    <phoneticPr fontId="1" type="noConversion"/>
  </si>
  <si>
    <t>양도소득세율</t>
    <phoneticPr fontId="1" type="noConversion"/>
  </si>
  <si>
    <t>자진납부할 세액</t>
    <phoneticPr fontId="1" type="noConversion"/>
  </si>
  <si>
    <t>예상 매도 수익금액</t>
    <phoneticPr fontId="1" type="noConversion"/>
  </si>
  <si>
    <t>예상 매도 수익률</t>
    <phoneticPr fontId="1" type="noConversion"/>
  </si>
  <si>
    <t>1년 내 70%, 2년 내 60%</t>
    <phoneticPr fontId="1" type="noConversion"/>
  </si>
  <si>
    <t>수원지방법원 평택지원 2021 타경 5278</t>
    <phoneticPr fontId="1" type="noConversion"/>
  </si>
  <si>
    <t>대전지방법원 천안지원 2021 타경 7619</t>
    <phoneticPr fontId="1" type="noConversion"/>
  </si>
  <si>
    <t>충남</t>
    <phoneticPr fontId="1" type="noConversion"/>
  </si>
  <si>
    <t>경기도, 충북은 똑같음</t>
    <phoneticPr fontId="1" type="noConversion"/>
  </si>
  <si>
    <t>자진납부할 세액 x 1.1 + 중개보수</t>
    <phoneticPr fontId="1" type="noConversion"/>
  </si>
  <si>
    <t>중개보수</t>
    <phoneticPr fontId="1" type="noConversion"/>
  </si>
  <si>
    <t>1% 적용(2억 미만 : 0.5%(한도 80), 5천 미만 : 0.6%(한도 25))</t>
    <phoneticPr fontId="1" type="noConversion"/>
  </si>
  <si>
    <t>최저가</t>
    <phoneticPr fontId="1" type="noConversion"/>
  </si>
  <si>
    <t>감정가의 1.5%</t>
    <phoneticPr fontId="1" type="noConversion"/>
  </si>
  <si>
    <t>감정가의 2%</t>
    <phoneticPr fontId="1" type="noConversion"/>
  </si>
  <si>
    <t>예비비 (* 관리비 조사일자 : 2022-04-28  관리비미납 없음)</t>
    <phoneticPr fontId="1" type="noConversion"/>
  </si>
  <si>
    <t>예비비 (* 관리비 조사일자 : 2022-04-11  관리비미납 없음)</t>
    <phoneticPr fontId="1" type="noConversion"/>
  </si>
  <si>
    <t>수원지방법원 평택지원 2021 타경 4022</t>
    <phoneticPr fontId="1" type="noConversion"/>
  </si>
  <si>
    <t>대전지방법원 천안지원 2021 타경 4777</t>
    <phoneticPr fontId="1" type="noConversion"/>
  </si>
  <si>
    <t>중도상환수수료</t>
    <phoneticPr fontId="1" type="noConversion"/>
  </si>
  <si>
    <t>대출금액의 1.5%</t>
    <phoneticPr fontId="1" type="noConversion"/>
  </si>
  <si>
    <t>대전지방법원 서산지원 2021 타경 54048</t>
    <phoneticPr fontId="1" type="noConversion"/>
  </si>
  <si>
    <t>* 관리비 조사일자 : 2022-04-12  현재까지 관리비미납금 257,280 원</t>
    <phoneticPr fontId="1" type="noConversion"/>
  </si>
  <si>
    <t>도시가스 확인</t>
    <phoneticPr fontId="1" type="noConversion"/>
  </si>
  <si>
    <t>매물 및 시세 확인</t>
    <phoneticPr fontId="1" type="noConversion"/>
  </si>
  <si>
    <t>미납관리비 확인</t>
    <phoneticPr fontId="1" type="noConversion"/>
  </si>
  <si>
    <t>패찰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</si>
</sst>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(* #,##0_);_(* \(#,##0\);_(* &quot;-&quot;_);_(@_)"/>
    <numFmt numFmtId="43" formatCode="_(* #,##0.00_);_(* \(#,##0.00\);_(* &quot;-&quot;??_);_(@_)"/>
    <numFmt numFmtId="176" formatCode="0.0%"/>
  </numFmts>
  <fonts count="8">
    <font>
      <sz val="12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u/>
      <sz val="12"/>
      <color theme="10"/>
      <name val="맑은 고딕"/>
      <family val="2"/>
      <charset val="129"/>
      <scheme val="minor"/>
    </font>
    <font>
      <sz val="12"/>
      <color rgb="FFFF0000"/>
      <name val="맑은 고딕"/>
      <family val="3"/>
      <charset val="129"/>
    </font>
    <font>
      <sz val="9"/>
      <color theme="1"/>
      <name val="맑은 고딕"/>
      <family val="2"/>
      <charset val="129"/>
      <scheme val="minor"/>
    </font>
    <font>
      <sz val="12"/>
      <color theme="1"/>
      <name val="맑은 고딕"/>
      <family val="2"/>
      <charset val="129"/>
      <scheme val="minor"/>
    </font>
    <font>
      <b/>
      <sz val="12"/>
      <color theme="1"/>
      <name val="맑은 고딕"/>
      <family val="2"/>
      <charset val="129"/>
      <scheme val="minor"/>
    </font>
    <font>
      <b/>
      <sz val="12"/>
      <color rgb="FFFF0000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</borders>
  <cellStyleXfs count="4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41" fontId="5" fillId="0" borderId="0" applyFon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</cellStyleXfs>
  <cellXfs count="33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0" xfId="0" applyAlignment="1">
      <alignment vertical="center" wrapText="1"/>
    </xf>
    <xf numFmtId="0" fontId="0" fillId="0" borderId="0" xfId="0" quotePrefix="1" applyAlignment="1">
      <alignment vertical="center" wrapText="1"/>
    </xf>
    <xf numFmtId="0" fontId="4" fillId="0" borderId="0" xfId="0" quotePrefix="1" applyFont="1" applyAlignment="1">
      <alignment vertical="center" wrapText="1"/>
    </xf>
    <xf numFmtId="41" fontId="0" fillId="0" borderId="0" xfId="2" applyFo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0" fontId="6" fillId="0" borderId="0" xfId="0" applyFont="1">
      <alignment vertical="center"/>
    </xf>
    <xf numFmtId="0" fontId="0" fillId="0" borderId="1" xfId="0" applyBorder="1">
      <alignment vertical="center"/>
    </xf>
    <xf numFmtId="41" fontId="0" fillId="0" borderId="2" xfId="2" applyFont="1" applyBorder="1">
      <alignment vertical="center"/>
    </xf>
    <xf numFmtId="0" fontId="0" fillId="0" borderId="2" xfId="0" applyBorder="1">
      <alignment vertical="center"/>
    </xf>
    <xf numFmtId="0" fontId="0" fillId="0" borderId="3" xfId="0" applyBorder="1" applyAlignment="1">
      <alignment horizontal="left" vertical="center"/>
    </xf>
    <xf numFmtId="0" fontId="0" fillId="0" borderId="4" xfId="0" applyBorder="1">
      <alignment vertical="center"/>
    </xf>
    <xf numFmtId="41" fontId="0" fillId="0" borderId="0" xfId="2" applyFont="1" applyBorder="1">
      <alignment vertical="center"/>
    </xf>
    <xf numFmtId="0" fontId="0" fillId="0" borderId="0" xfId="0" applyBorder="1">
      <alignment vertical="center"/>
    </xf>
    <xf numFmtId="9" fontId="0" fillId="0" borderId="5" xfId="0" applyNumberFormat="1" applyBorder="1" applyAlignment="1">
      <alignment horizontal="left" vertical="center"/>
    </xf>
    <xf numFmtId="0" fontId="0" fillId="0" borderId="5" xfId="0" applyBorder="1" applyAlignment="1">
      <alignment horizontal="left" vertical="center"/>
    </xf>
    <xf numFmtId="0" fontId="0" fillId="0" borderId="5" xfId="0" applyBorder="1" applyAlignment="1">
      <alignment vertical="center" wrapText="1"/>
    </xf>
    <xf numFmtId="9" fontId="0" fillId="0" borderId="0" xfId="2" applyNumberFormat="1" applyFont="1" applyBorder="1">
      <alignment vertical="center"/>
    </xf>
    <xf numFmtId="176" fontId="0" fillId="0" borderId="0" xfId="3" applyNumberFormat="1" applyFont="1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41" fontId="0" fillId="0" borderId="7" xfId="2" applyFont="1" applyBorder="1">
      <alignment vertical="center"/>
    </xf>
    <xf numFmtId="0" fontId="0" fillId="0" borderId="8" xfId="0" applyBorder="1" applyAlignment="1">
      <alignment horizontal="left" vertical="center"/>
    </xf>
    <xf numFmtId="0" fontId="6" fillId="0" borderId="0" xfId="0" applyFont="1" applyAlignment="1">
      <alignment vertical="center"/>
    </xf>
    <xf numFmtId="0" fontId="0" fillId="0" borderId="0" xfId="0" applyFill="1" applyBorder="1">
      <alignment vertical="center"/>
    </xf>
    <xf numFmtId="43" fontId="0" fillId="0" borderId="0" xfId="0" applyNumberFormat="1">
      <alignment vertical="center"/>
    </xf>
    <xf numFmtId="41" fontId="0" fillId="0" borderId="0" xfId="0" applyNumberFormat="1">
      <alignment vertical="center"/>
    </xf>
    <xf numFmtId="0" fontId="7" fillId="0" borderId="0" xfId="0" applyFont="1" applyAlignment="1">
      <alignment vertical="center"/>
    </xf>
    <xf numFmtId="3" fontId="0" fillId="0" borderId="0" xfId="0" applyNumberFormat="1">
      <alignment vertical="center"/>
    </xf>
    <xf numFmtId="0" fontId="7" fillId="0" borderId="0" xfId="0" applyFont="1">
      <alignment vertical="center"/>
    </xf>
    <xf numFmtId="41" fontId="7" fillId="0" borderId="0" xfId="2" applyFont="1">
      <alignment vertical="center"/>
    </xf>
  </cellXfs>
  <cellStyles count="4">
    <cellStyle name="백분율" xfId="3" builtinId="5"/>
    <cellStyle name="쉼표 [0]" xfId="2" builtinId="6"/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675410</xdr:colOff>
      <xdr:row>24</xdr:row>
      <xdr:rowOff>148803</xdr:rowOff>
    </xdr:from>
    <xdr:to>
      <xdr:col>12</xdr:col>
      <xdr:colOff>633003</xdr:colOff>
      <xdr:row>31</xdr:row>
      <xdr:rowOff>713503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9D884D09-3F45-7641-B688-EC02AA48C0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57" r="31916" b="731"/>
        <a:stretch/>
      </xdr:blipFill>
      <xdr:spPr>
        <a:xfrm rot="5400000">
          <a:off x="26720122" y="19468491"/>
          <a:ext cx="2969233" cy="3750658"/>
        </a:xfrm>
        <a:prstGeom prst="rect">
          <a:avLst/>
        </a:prstGeom>
      </xdr:spPr>
    </xdr:pic>
    <xdr:clientData/>
  </xdr:twoCellAnchor>
  <xdr:twoCellAnchor editAs="oneCell">
    <xdr:from>
      <xdr:col>7</xdr:col>
      <xdr:colOff>6938381</xdr:colOff>
      <xdr:row>39</xdr:row>
      <xdr:rowOff>100364</xdr:rowOff>
    </xdr:from>
    <xdr:to>
      <xdr:col>8</xdr:col>
      <xdr:colOff>296044</xdr:colOff>
      <xdr:row>46</xdr:row>
      <xdr:rowOff>168098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35C561ED-3EC8-774F-B19E-7FD74C75CA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553" r="30796" b="4379"/>
        <a:stretch/>
      </xdr:blipFill>
      <xdr:spPr>
        <a:xfrm rot="5400000">
          <a:off x="22988946" y="28245799"/>
          <a:ext cx="2726268" cy="3195931"/>
        </a:xfrm>
        <a:prstGeom prst="rect">
          <a:avLst/>
        </a:prstGeom>
      </xdr:spPr>
    </xdr:pic>
    <xdr:clientData/>
  </xdr:twoCellAnchor>
  <xdr:twoCellAnchor editAs="oneCell">
    <xdr:from>
      <xdr:col>7</xdr:col>
      <xdr:colOff>5820320</xdr:colOff>
      <xdr:row>50</xdr:row>
      <xdr:rowOff>182362</xdr:rowOff>
    </xdr:from>
    <xdr:to>
      <xdr:col>7</xdr:col>
      <xdr:colOff>8547476</xdr:colOff>
      <xdr:row>64</xdr:row>
      <xdr:rowOff>114626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AD0B104A-280B-A140-8ACA-F497963C95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395" r="19654"/>
        <a:stretch/>
      </xdr:blipFill>
      <xdr:spPr>
        <a:xfrm rot="5400000">
          <a:off x="23239304" y="36650455"/>
          <a:ext cx="3214725" cy="2727156"/>
        </a:xfrm>
        <a:prstGeom prst="rect">
          <a:avLst/>
        </a:prstGeom>
      </xdr:spPr>
    </xdr:pic>
    <xdr:clientData/>
  </xdr:twoCellAnchor>
  <xdr:twoCellAnchor editAs="oneCell">
    <xdr:from>
      <xdr:col>8</xdr:col>
      <xdr:colOff>84664</xdr:colOff>
      <xdr:row>8</xdr:row>
      <xdr:rowOff>84672</xdr:rowOff>
    </xdr:from>
    <xdr:to>
      <xdr:col>11</xdr:col>
      <xdr:colOff>617540</xdr:colOff>
      <xdr:row>8</xdr:row>
      <xdr:rowOff>5046137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94368354-C6D7-6947-AB6B-4495B322D0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106" t="3169" r="17009" b="3161"/>
        <a:stretch/>
      </xdr:blipFill>
      <xdr:spPr>
        <a:xfrm rot="5400000">
          <a:off x="24946769" y="6176700"/>
          <a:ext cx="4961465" cy="3377675"/>
        </a:xfrm>
        <a:prstGeom prst="rect">
          <a:avLst/>
        </a:prstGeom>
      </xdr:spPr>
    </xdr:pic>
    <xdr:clientData/>
  </xdr:twoCellAnchor>
  <xdr:twoCellAnchor editAs="oneCell">
    <xdr:from>
      <xdr:col>7</xdr:col>
      <xdr:colOff>2793097</xdr:colOff>
      <xdr:row>35</xdr:row>
      <xdr:rowOff>976762</xdr:rowOff>
    </xdr:from>
    <xdr:to>
      <xdr:col>7</xdr:col>
      <xdr:colOff>5528450</xdr:colOff>
      <xdr:row>43</xdr:row>
      <xdr:rowOff>368117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F3F61EB9-D80D-184E-A869-B29B9D20F7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413" r="26745" b="4549"/>
        <a:stretch/>
      </xdr:blipFill>
      <xdr:spPr>
        <a:xfrm rot="5400000">
          <a:off x="18477429" y="27574963"/>
          <a:ext cx="2998155" cy="2735353"/>
        </a:xfrm>
        <a:prstGeom prst="rect">
          <a:avLst/>
        </a:prstGeom>
      </xdr:spPr>
    </xdr:pic>
    <xdr:clientData/>
  </xdr:twoCellAnchor>
  <xdr:twoCellAnchor editAs="oneCell">
    <xdr:from>
      <xdr:col>7</xdr:col>
      <xdr:colOff>190191</xdr:colOff>
      <xdr:row>38</xdr:row>
      <xdr:rowOff>182345</xdr:rowOff>
    </xdr:from>
    <xdr:to>
      <xdr:col>7</xdr:col>
      <xdr:colOff>2651968</xdr:colOff>
      <xdr:row>45</xdr:row>
      <xdr:rowOff>122793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98592825-BB0D-6D44-B2CA-D835DE2B6F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685" t="10553" r="24197" b="1827"/>
        <a:stretch/>
      </xdr:blipFill>
      <xdr:spPr>
        <a:xfrm rot="5400000">
          <a:off x="15937322" y="28394147"/>
          <a:ext cx="2598981" cy="2461777"/>
        </a:xfrm>
        <a:prstGeom prst="rect">
          <a:avLst/>
        </a:prstGeom>
      </xdr:spPr>
    </xdr:pic>
    <xdr:clientData/>
  </xdr:twoCellAnchor>
  <xdr:twoCellAnchor editAs="oneCell">
    <xdr:from>
      <xdr:col>2</xdr:col>
      <xdr:colOff>290862</xdr:colOff>
      <xdr:row>94</xdr:row>
      <xdr:rowOff>19539</xdr:rowOff>
    </xdr:from>
    <xdr:to>
      <xdr:col>4</xdr:col>
      <xdr:colOff>918307</xdr:colOff>
      <xdr:row>113</xdr:row>
      <xdr:rowOff>120438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8829143-0A63-3F4A-B07C-A1927E533E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117" t="1154" r="20636" b="1184"/>
        <a:stretch/>
      </xdr:blipFill>
      <xdr:spPr>
        <a:xfrm rot="5400000">
          <a:off x="2888981" y="46189420"/>
          <a:ext cx="4555669" cy="5297137"/>
        </a:xfrm>
        <a:prstGeom prst="rect">
          <a:avLst/>
        </a:prstGeom>
      </xdr:spPr>
    </xdr:pic>
    <xdr:clientData/>
  </xdr:twoCellAnchor>
  <xdr:twoCellAnchor editAs="oneCell">
    <xdr:from>
      <xdr:col>7</xdr:col>
      <xdr:colOff>4134393</xdr:colOff>
      <xdr:row>66</xdr:row>
      <xdr:rowOff>200381</xdr:rowOff>
    </xdr:from>
    <xdr:to>
      <xdr:col>7</xdr:col>
      <xdr:colOff>8672526</xdr:colOff>
      <xdr:row>78</xdr:row>
      <xdr:rowOff>16717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FAFE8D67-BF21-7C47-8594-B7B72410D3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410" t="4915" r="25159" b="2271"/>
        <a:stretch/>
      </xdr:blipFill>
      <xdr:spPr>
        <a:xfrm rot="5400000">
          <a:off x="22751291" y="39221944"/>
          <a:ext cx="2629875" cy="4538133"/>
        </a:xfrm>
        <a:prstGeom prst="rect">
          <a:avLst/>
        </a:prstGeom>
      </xdr:spPr>
    </xdr:pic>
    <xdr:clientData/>
  </xdr:twoCellAnchor>
  <xdr:twoCellAnchor editAs="oneCell">
    <xdr:from>
      <xdr:col>8</xdr:col>
      <xdr:colOff>31751</xdr:colOff>
      <xdr:row>51</xdr:row>
      <xdr:rowOff>13480</xdr:rowOff>
    </xdr:from>
    <xdr:to>
      <xdr:col>11</xdr:col>
      <xdr:colOff>749465</xdr:colOff>
      <xdr:row>65</xdr:row>
      <xdr:rowOff>230708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3ADD2642-C132-ED41-B284-4AB1524905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26" t="3480" r="22441" b="-796"/>
        <a:stretch/>
      </xdr:blipFill>
      <xdr:spPr>
        <a:xfrm rot="5400000">
          <a:off x="27567455" y="36427160"/>
          <a:ext cx="3499690" cy="3589867"/>
        </a:xfrm>
        <a:prstGeom prst="rect">
          <a:avLst/>
        </a:prstGeom>
      </xdr:spPr>
    </xdr:pic>
    <xdr:clientData/>
  </xdr:twoCellAnchor>
  <xdr:twoCellAnchor editAs="oneCell">
    <xdr:from>
      <xdr:col>4</xdr:col>
      <xdr:colOff>1247138</xdr:colOff>
      <xdr:row>63</xdr:row>
      <xdr:rowOff>107481</xdr:rowOff>
    </xdr:from>
    <xdr:to>
      <xdr:col>6</xdr:col>
      <xdr:colOff>1726219</xdr:colOff>
      <xdr:row>96</xdr:row>
      <xdr:rowOff>206478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1A68604-9BEF-8441-A430-9085E36B52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78" t="314" r="7434" b="9989"/>
        <a:stretch/>
      </xdr:blipFill>
      <xdr:spPr>
        <a:xfrm rot="5400000">
          <a:off x="6409719" y="41114285"/>
          <a:ext cx="7836227" cy="4367235"/>
        </a:xfrm>
        <a:prstGeom prst="rect">
          <a:avLst/>
        </a:prstGeom>
      </xdr:spPr>
    </xdr:pic>
    <xdr:clientData/>
  </xdr:twoCellAnchor>
  <xdr:twoCellAnchor editAs="oneCell">
    <xdr:from>
      <xdr:col>7</xdr:col>
      <xdr:colOff>927385</xdr:colOff>
      <xdr:row>15</xdr:row>
      <xdr:rowOff>404067</xdr:rowOff>
    </xdr:from>
    <xdr:to>
      <xdr:col>7</xdr:col>
      <xdr:colOff>2071192</xdr:colOff>
      <xdr:row>21</xdr:row>
      <xdr:rowOff>31915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4303DEC6-E59B-3743-A65B-D559BB6F34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84" t="5807" r="8589" b="5535"/>
        <a:stretch/>
      </xdr:blipFill>
      <xdr:spPr>
        <a:xfrm rot="5400000">
          <a:off x="16307298" y="17451487"/>
          <a:ext cx="2015448" cy="1143807"/>
        </a:xfrm>
        <a:prstGeom prst="rect">
          <a:avLst/>
        </a:prstGeom>
      </xdr:spPr>
    </xdr:pic>
    <xdr:clientData/>
  </xdr:twoCellAnchor>
  <xdr:twoCellAnchor editAs="oneCell">
    <xdr:from>
      <xdr:col>7</xdr:col>
      <xdr:colOff>4586645</xdr:colOff>
      <xdr:row>43</xdr:row>
      <xdr:rowOff>355754</xdr:rowOff>
    </xdr:from>
    <xdr:to>
      <xdr:col>7</xdr:col>
      <xdr:colOff>6519179</xdr:colOff>
      <xdr:row>48</xdr:row>
      <xdr:rowOff>60449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B52779A9-3E45-B24C-B031-55BD16B966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136" t="4372" r="44423"/>
        <a:stretch/>
      </xdr:blipFill>
      <xdr:spPr>
        <a:xfrm rot="5400000">
          <a:off x="20796631" y="30035101"/>
          <a:ext cx="1144028" cy="1932534"/>
        </a:xfrm>
        <a:prstGeom prst="rect">
          <a:avLst/>
        </a:prstGeom>
      </xdr:spPr>
    </xdr:pic>
    <xdr:clientData/>
  </xdr:twoCellAnchor>
  <xdr:twoCellAnchor editAs="oneCell">
    <xdr:from>
      <xdr:col>7</xdr:col>
      <xdr:colOff>5689600</xdr:colOff>
      <xdr:row>21</xdr:row>
      <xdr:rowOff>50800</xdr:rowOff>
    </xdr:from>
    <xdr:to>
      <xdr:col>7</xdr:col>
      <xdr:colOff>8229600</xdr:colOff>
      <xdr:row>30</xdr:row>
      <xdr:rowOff>132785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6AD3F5FE-C0A3-AD4D-B34F-778AC80D0A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09" t="34637" r="49612"/>
        <a:stretch/>
      </xdr:blipFill>
      <xdr:spPr>
        <a:xfrm>
          <a:off x="21505333" y="19050000"/>
          <a:ext cx="2540000" cy="2469585"/>
        </a:xfrm>
        <a:prstGeom prst="rect">
          <a:avLst/>
        </a:prstGeom>
      </xdr:spPr>
    </xdr:pic>
    <xdr:clientData/>
  </xdr:twoCellAnchor>
  <xdr:twoCellAnchor editAs="oneCell">
    <xdr:from>
      <xdr:col>7</xdr:col>
      <xdr:colOff>8297332</xdr:colOff>
      <xdr:row>21</xdr:row>
      <xdr:rowOff>84667</xdr:rowOff>
    </xdr:from>
    <xdr:to>
      <xdr:col>9</xdr:col>
      <xdr:colOff>440267</xdr:colOff>
      <xdr:row>31</xdr:row>
      <xdr:rowOff>321734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5275C3D-D0CE-F94E-8F33-78CF9A0DA8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656" t="7298" r="8653" b="3963"/>
        <a:stretch/>
      </xdr:blipFill>
      <xdr:spPr>
        <a:xfrm>
          <a:off x="24113065" y="19083867"/>
          <a:ext cx="2929468" cy="3352800"/>
        </a:xfrm>
        <a:prstGeom prst="rect">
          <a:avLst/>
        </a:prstGeom>
      </xdr:spPr>
    </xdr:pic>
    <xdr:clientData/>
  </xdr:twoCellAnchor>
  <xdr:twoCellAnchor editAs="oneCell">
    <xdr:from>
      <xdr:col>7</xdr:col>
      <xdr:colOff>231740</xdr:colOff>
      <xdr:row>25</xdr:row>
      <xdr:rowOff>28157</xdr:rowOff>
    </xdr:from>
    <xdr:to>
      <xdr:col>7</xdr:col>
      <xdr:colOff>4617473</xdr:colOff>
      <xdr:row>32</xdr:row>
      <xdr:rowOff>551473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4BF837CC-9D94-7748-A9E4-828E375319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593" t="3328" r="41222" b="3512"/>
        <a:stretch/>
      </xdr:blipFill>
      <xdr:spPr>
        <a:xfrm rot="5400000">
          <a:off x="17510410" y="23780256"/>
          <a:ext cx="3395470" cy="4385733"/>
        </a:xfrm>
        <a:prstGeom prst="rect">
          <a:avLst/>
        </a:prstGeom>
      </xdr:spPr>
    </xdr:pic>
    <xdr:clientData/>
  </xdr:twoCellAnchor>
  <xdr:twoCellAnchor editAs="oneCell">
    <xdr:from>
      <xdr:col>8</xdr:col>
      <xdr:colOff>67734</xdr:colOff>
      <xdr:row>5</xdr:row>
      <xdr:rowOff>50800</xdr:rowOff>
    </xdr:from>
    <xdr:to>
      <xdr:col>12</xdr:col>
      <xdr:colOff>795869</xdr:colOff>
      <xdr:row>7</xdr:row>
      <xdr:rowOff>999066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1B971B7-258A-A245-B7DF-A94B82967B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569" t="4069" r="40573" b="3464"/>
        <a:stretch/>
      </xdr:blipFill>
      <xdr:spPr>
        <a:xfrm rot="5400000">
          <a:off x="26178934" y="778933"/>
          <a:ext cx="3606800" cy="4521200"/>
        </a:xfrm>
        <a:prstGeom prst="rect">
          <a:avLst/>
        </a:prstGeom>
      </xdr:spPr>
    </xdr:pic>
    <xdr:clientData/>
  </xdr:twoCellAnchor>
  <xdr:twoCellAnchor editAs="oneCell">
    <xdr:from>
      <xdr:col>15</xdr:col>
      <xdr:colOff>580486</xdr:colOff>
      <xdr:row>15</xdr:row>
      <xdr:rowOff>483650</xdr:rowOff>
    </xdr:from>
    <xdr:to>
      <xdr:col>22</xdr:col>
      <xdr:colOff>449384</xdr:colOff>
      <xdr:row>37</xdr:row>
      <xdr:rowOff>31204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5BEA24A-E0B2-9145-AD0D-5CA94644EA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15" t="12834" r="24104" b="9630"/>
        <a:stretch/>
      </xdr:blipFill>
      <xdr:spPr>
        <a:xfrm rot="5400000">
          <a:off x="32657235" y="23524901"/>
          <a:ext cx="10801708" cy="65705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635000</xdr:colOff>
      <xdr:row>0</xdr:row>
      <xdr:rowOff>0</xdr:rowOff>
    </xdr:from>
    <xdr:to>
      <xdr:col>20</xdr:col>
      <xdr:colOff>139700</xdr:colOff>
      <xdr:row>41</xdr:row>
      <xdr:rowOff>215900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208AEE5-5534-E64E-A717-6321EB9AB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60000" y="0"/>
          <a:ext cx="9029700" cy="95885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41</xdr:row>
      <xdr:rowOff>165100</xdr:rowOff>
    </xdr:from>
    <xdr:to>
      <xdr:col>9</xdr:col>
      <xdr:colOff>330200</xdr:colOff>
      <xdr:row>77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5A98F3F9-8BE1-854B-B68E-D3BF6D79E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000" y="9537700"/>
          <a:ext cx="8775700" cy="8064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0</xdr:rowOff>
    </xdr:from>
    <xdr:to>
      <xdr:col>9</xdr:col>
      <xdr:colOff>444500</xdr:colOff>
      <xdr:row>94</xdr:row>
      <xdr:rowOff>215900</xdr:rowOff>
    </xdr:to>
    <xdr:grpSp>
      <xdr:nvGrpSpPr>
        <xdr:cNvPr id="6" name="그룹 5">
          <a:extLst>
            <a:ext uri="{FF2B5EF4-FFF2-40B4-BE49-F238E27FC236}">
              <a16:creationId xmlns:a16="http://schemas.microsoft.com/office/drawing/2014/main" id="{473CCC49-0524-5946-BA9D-597502A5C31A}"/>
            </a:ext>
          </a:extLst>
        </xdr:cNvPr>
        <xdr:cNvGrpSpPr/>
      </xdr:nvGrpSpPr>
      <xdr:grpSpPr>
        <a:xfrm>
          <a:off x="0" y="0"/>
          <a:ext cx="9017000" cy="21704300"/>
          <a:chOff x="0" y="0"/>
          <a:chExt cx="9017000" cy="21704300"/>
        </a:xfrm>
      </xdr:grpSpPr>
      <xdr:pic>
        <xdr:nvPicPr>
          <xdr:cNvPr id="3" name="그림 2">
            <a:extLst>
              <a:ext uri="{FF2B5EF4-FFF2-40B4-BE49-F238E27FC236}">
                <a16:creationId xmlns:a16="http://schemas.microsoft.com/office/drawing/2014/main" id="{5D4E88D2-F236-4A42-A502-908FF9DBAEF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0"/>
            <a:ext cx="8953500" cy="9664700"/>
          </a:xfrm>
          <a:prstGeom prst="rect">
            <a:avLst/>
          </a:prstGeom>
        </xdr:spPr>
      </xdr:pic>
      <xdr:pic>
        <xdr:nvPicPr>
          <xdr:cNvPr id="5" name="그림 4">
            <a:extLst>
              <a:ext uri="{FF2B5EF4-FFF2-40B4-BE49-F238E27FC236}">
                <a16:creationId xmlns:a16="http://schemas.microsoft.com/office/drawing/2014/main" id="{4A1EDEAE-F385-B343-B498-3E0510095B9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14300" y="17424400"/>
            <a:ext cx="8902700" cy="4279900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27</xdr:row>
      <xdr:rowOff>139700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F09878C-1C2B-904C-9595-CB63642C6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85100" cy="63119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0</xdr:row>
      <xdr:rowOff>0</xdr:rowOff>
    </xdr:from>
    <xdr:to>
      <xdr:col>18</xdr:col>
      <xdr:colOff>193455</xdr:colOff>
      <xdr:row>26</xdr:row>
      <xdr:rowOff>67734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C6AABE0-2B79-3148-8215-BB0E42484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82667" y="0"/>
          <a:ext cx="7779588" cy="62314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1</xdr:row>
      <xdr:rowOff>12700</xdr:rowOff>
    </xdr:from>
    <xdr:to>
      <xdr:col>17</xdr:col>
      <xdr:colOff>0</xdr:colOff>
      <xdr:row>25</xdr:row>
      <xdr:rowOff>113580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490AFB7-0F45-0D41-9D59-F01BDA20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55300" y="254000"/>
          <a:ext cx="10210800" cy="617148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</xdr:row>
      <xdr:rowOff>0</xdr:rowOff>
    </xdr:from>
    <xdr:to>
      <xdr:col>23</xdr:col>
      <xdr:colOff>876300</xdr:colOff>
      <xdr:row>25</xdr:row>
      <xdr:rowOff>106737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72015A3A-ADB7-B546-B44E-755F991B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818600" y="241300"/>
          <a:ext cx="5638800" cy="6177337"/>
        </a:xfrm>
        <a:prstGeom prst="rect">
          <a:avLst/>
        </a:prstGeom>
      </xdr:spPr>
    </xdr:pic>
    <xdr:clientData/>
  </xdr:twoCellAnchor>
  <xdr:twoCellAnchor editAs="oneCell">
    <xdr:from>
      <xdr:col>6</xdr:col>
      <xdr:colOff>127000</xdr:colOff>
      <xdr:row>28</xdr:row>
      <xdr:rowOff>0</xdr:rowOff>
    </xdr:from>
    <xdr:to>
      <xdr:col>16</xdr:col>
      <xdr:colOff>745066</xdr:colOff>
      <xdr:row>52</xdr:row>
      <xdr:rowOff>76235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085592A-E4C9-114C-B7FE-CA7B082DD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90200" y="7128933"/>
          <a:ext cx="10100733" cy="625690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28</xdr:row>
      <xdr:rowOff>0</xdr:rowOff>
    </xdr:from>
    <xdr:to>
      <xdr:col>23</xdr:col>
      <xdr:colOff>287867</xdr:colOff>
      <xdr:row>52</xdr:row>
      <xdr:rowOff>125835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F0C9952-F1EF-284F-9AFA-BB92D73EA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94133" y="7128933"/>
          <a:ext cx="5977467" cy="630650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1</xdr:row>
      <xdr:rowOff>44823</xdr:rowOff>
    </xdr:from>
    <xdr:to>
      <xdr:col>16</xdr:col>
      <xdr:colOff>745701</xdr:colOff>
      <xdr:row>22</xdr:row>
      <xdr:rowOff>209177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4D6E60A-87A9-B443-ADF7-8BF44AB0A1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53059" y="283882"/>
          <a:ext cx="10054054" cy="545353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</xdr:row>
      <xdr:rowOff>1</xdr:rowOff>
    </xdr:from>
    <xdr:to>
      <xdr:col>22</xdr:col>
      <xdr:colOff>529342</xdr:colOff>
      <xdr:row>22</xdr:row>
      <xdr:rowOff>189554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71FC875-E503-7445-8622-9AA771AC3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793881" y="246419"/>
          <a:ext cx="5268148" cy="5572836"/>
        </a:xfrm>
        <a:prstGeom prst="rect">
          <a:avLst/>
        </a:prstGeom>
      </xdr:spPr>
    </xdr:pic>
    <xdr:clientData/>
  </xdr:twoCellAnchor>
  <xdr:twoCellAnchor editAs="oneCell">
    <xdr:from>
      <xdr:col>6</xdr:col>
      <xdr:colOff>183445</xdr:colOff>
      <xdr:row>28</xdr:row>
      <xdr:rowOff>0</xdr:rowOff>
    </xdr:from>
    <xdr:to>
      <xdr:col>17</xdr:col>
      <xdr:colOff>874890</xdr:colOff>
      <xdr:row>52</xdr:row>
      <xdr:rowOff>119930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BBE07A1-53B5-6D4D-A492-F485A054A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97445" y="6970889"/>
          <a:ext cx="11246556" cy="613126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28</xdr:row>
      <xdr:rowOff>0</xdr:rowOff>
    </xdr:from>
    <xdr:to>
      <xdr:col>24</xdr:col>
      <xdr:colOff>833889</xdr:colOff>
      <xdr:row>52</xdr:row>
      <xdr:rowOff>98778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E9D3B04-5F64-CF43-BF5C-56F38AE58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928667" y="6970889"/>
          <a:ext cx="6591222" cy="61101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www.courtauction.go.kr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2231A7-B3FC-7E4C-8EFD-CC7B3D9CF2C2}">
  <dimension ref="A1:H94"/>
  <sheetViews>
    <sheetView zoomScale="65" workbookViewId="0">
      <pane ySplit="1" topLeftCell="A36" activePane="bottomLeft" state="frozen"/>
      <selection pane="bottomLeft" activeCell="D50" sqref="D50"/>
    </sheetView>
  </sheetViews>
  <sheetFormatPr baseColWidth="10" defaultRowHeight="18"/>
  <cols>
    <col min="1" max="1" width="11.140625" customWidth="1"/>
    <col min="2" max="2" width="4" bestFit="1" customWidth="1"/>
    <col min="3" max="3" width="15.140625" bestFit="1" customWidth="1"/>
    <col min="4" max="4" width="37.28515625" customWidth="1"/>
    <col min="5" max="5" width="20.7109375" bestFit="1" customWidth="1"/>
    <col min="6" max="6" width="23.140625" bestFit="1" customWidth="1"/>
    <col min="7" max="7" width="77.28515625" customWidth="1"/>
    <col min="8" max="8" width="110.5703125" customWidth="1"/>
  </cols>
  <sheetData>
    <row r="1" spans="1:8">
      <c r="B1" t="s">
        <v>17</v>
      </c>
      <c r="C1" t="s">
        <v>18</v>
      </c>
      <c r="D1" t="s">
        <v>19</v>
      </c>
      <c r="E1" t="s">
        <v>16</v>
      </c>
      <c r="F1" t="s">
        <v>15</v>
      </c>
      <c r="G1" t="s">
        <v>21</v>
      </c>
    </row>
    <row r="2" spans="1:8">
      <c r="B2">
        <v>1</v>
      </c>
      <c r="C2" t="s">
        <v>0</v>
      </c>
      <c r="D2" t="s">
        <v>7</v>
      </c>
      <c r="E2" s="1" t="s">
        <v>11</v>
      </c>
      <c r="F2" t="s">
        <v>12</v>
      </c>
    </row>
    <row r="3" spans="1:8">
      <c r="A3" t="s">
        <v>111</v>
      </c>
      <c r="D3" t="s">
        <v>8</v>
      </c>
      <c r="F3" t="s">
        <v>13</v>
      </c>
    </row>
    <row r="4" spans="1:8">
      <c r="A4" t="s">
        <v>112</v>
      </c>
      <c r="D4" t="s">
        <v>9</v>
      </c>
    </row>
    <row r="5" spans="1:8">
      <c r="A5" t="s">
        <v>110</v>
      </c>
      <c r="D5" t="s">
        <v>10</v>
      </c>
    </row>
    <row r="6" spans="1:8" ht="95">
      <c r="C6" t="s">
        <v>1</v>
      </c>
      <c r="F6" t="s">
        <v>74</v>
      </c>
      <c r="G6" s="2" t="s">
        <v>72</v>
      </c>
      <c r="H6" s="3" t="s">
        <v>69</v>
      </c>
    </row>
    <row r="7" spans="1:8" ht="114">
      <c r="G7" t="s">
        <v>73</v>
      </c>
      <c r="H7" s="3" t="s">
        <v>75</v>
      </c>
    </row>
    <row r="8" spans="1:8" ht="114">
      <c r="G8" s="2" t="s">
        <v>76</v>
      </c>
      <c r="H8" s="3" t="s">
        <v>78</v>
      </c>
    </row>
    <row r="9" spans="1:8" ht="409" customHeight="1">
      <c r="G9" s="3" t="s">
        <v>77</v>
      </c>
      <c r="H9" s="4" t="s">
        <v>109</v>
      </c>
    </row>
    <row r="10" spans="1:8" ht="64" customHeight="1">
      <c r="G10" s="3"/>
      <c r="H10" s="3"/>
    </row>
    <row r="11" spans="1:8" ht="75" customHeight="1">
      <c r="F11" t="s">
        <v>20</v>
      </c>
      <c r="G11" s="3" t="s">
        <v>93</v>
      </c>
      <c r="H11" s="3"/>
    </row>
    <row r="12" spans="1:8" ht="57">
      <c r="G12" s="2" t="s">
        <v>70</v>
      </c>
    </row>
    <row r="13" spans="1:8" ht="361">
      <c r="G13" s="2" t="s">
        <v>113</v>
      </c>
    </row>
    <row r="14" spans="1:8" ht="133">
      <c r="G14" s="2" t="s">
        <v>71</v>
      </c>
    </row>
    <row r="15" spans="1:8" ht="133">
      <c r="F15" t="s">
        <v>14</v>
      </c>
      <c r="G15" s="2" t="s">
        <v>22</v>
      </c>
    </row>
    <row r="16" spans="1:8" ht="95">
      <c r="C16" t="s">
        <v>2</v>
      </c>
      <c r="D16" t="s">
        <v>23</v>
      </c>
      <c r="G16" s="2" t="s">
        <v>24</v>
      </c>
    </row>
    <row r="17" spans="3:7" ht="19">
      <c r="C17" t="s">
        <v>3</v>
      </c>
      <c r="E17" t="s">
        <v>29</v>
      </c>
      <c r="F17" t="s">
        <v>25</v>
      </c>
      <c r="G17" s="2" t="s">
        <v>26</v>
      </c>
    </row>
    <row r="18" spans="3:7" ht="19">
      <c r="G18" s="2" t="s">
        <v>27</v>
      </c>
    </row>
    <row r="19" spans="3:7" ht="19">
      <c r="G19" s="2" t="s">
        <v>62</v>
      </c>
    </row>
    <row r="20" spans="3:7" ht="19">
      <c r="G20" s="2" t="s">
        <v>63</v>
      </c>
    </row>
    <row r="21" spans="3:7" ht="19">
      <c r="G21" s="2" t="s">
        <v>28</v>
      </c>
    </row>
    <row r="22" spans="3:7" ht="19">
      <c r="C22" t="s">
        <v>4</v>
      </c>
      <c r="E22" t="s">
        <v>64</v>
      </c>
      <c r="F22" t="s">
        <v>30</v>
      </c>
      <c r="G22" s="2" t="s">
        <v>31</v>
      </c>
    </row>
    <row r="23" spans="3:7" ht="19">
      <c r="F23" t="s">
        <v>32</v>
      </c>
      <c r="G23" s="2" t="s">
        <v>33</v>
      </c>
    </row>
    <row r="24" spans="3:7" ht="19">
      <c r="F24" t="s">
        <v>34</v>
      </c>
      <c r="G24" s="2" t="s">
        <v>35</v>
      </c>
    </row>
    <row r="25" spans="3:7" ht="19">
      <c r="E25" t="s">
        <v>64</v>
      </c>
      <c r="F25" t="s">
        <v>36</v>
      </c>
      <c r="G25" s="2" t="s">
        <v>65</v>
      </c>
    </row>
    <row r="26" spans="3:7" ht="19">
      <c r="F26" t="s">
        <v>37</v>
      </c>
      <c r="G26" s="2" t="s">
        <v>38</v>
      </c>
    </row>
    <row r="27" spans="3:7" ht="19">
      <c r="F27" t="s">
        <v>39</v>
      </c>
      <c r="G27" s="2" t="s">
        <v>42</v>
      </c>
    </row>
    <row r="28" spans="3:7" ht="19">
      <c r="F28" t="s">
        <v>40</v>
      </c>
      <c r="G28" s="2" t="s">
        <v>41</v>
      </c>
    </row>
    <row r="29" spans="3:7" ht="38">
      <c r="F29" t="s">
        <v>43</v>
      </c>
      <c r="G29" s="2" t="s">
        <v>44</v>
      </c>
    </row>
    <row r="30" spans="3:7" ht="19">
      <c r="F30" t="s">
        <v>114</v>
      </c>
      <c r="G30" s="2" t="s">
        <v>45</v>
      </c>
    </row>
    <row r="31" spans="3:7" ht="57">
      <c r="F31" t="s">
        <v>66</v>
      </c>
      <c r="G31" s="2" t="s">
        <v>67</v>
      </c>
    </row>
    <row r="32" spans="3:7" ht="57">
      <c r="C32" t="s">
        <v>5</v>
      </c>
      <c r="D32" t="s">
        <v>56</v>
      </c>
      <c r="F32" t="s">
        <v>79</v>
      </c>
      <c r="G32" s="3" t="s">
        <v>80</v>
      </c>
    </row>
    <row r="33" spans="3:8" ht="57">
      <c r="F33" t="s">
        <v>68</v>
      </c>
      <c r="G33" s="3" t="s">
        <v>81</v>
      </c>
    </row>
    <row r="34" spans="3:8" ht="57">
      <c r="G34" s="2" t="s">
        <v>83</v>
      </c>
    </row>
    <row r="35" spans="3:8" ht="171">
      <c r="G35" s="2" t="s">
        <v>84</v>
      </c>
      <c r="H35" s="2" t="s">
        <v>82</v>
      </c>
    </row>
    <row r="36" spans="3:8" ht="95">
      <c r="E36" s="2" t="s">
        <v>90</v>
      </c>
      <c r="F36" t="s">
        <v>85</v>
      </c>
      <c r="G36" s="2" t="s">
        <v>86</v>
      </c>
    </row>
    <row r="37" spans="3:8" ht="19">
      <c r="E37" t="s">
        <v>89</v>
      </c>
      <c r="F37" t="s">
        <v>87</v>
      </c>
      <c r="G37" s="2" t="s">
        <v>88</v>
      </c>
    </row>
    <row r="38" spans="3:8" ht="19">
      <c r="F38" t="s">
        <v>46</v>
      </c>
      <c r="G38" s="2" t="s">
        <v>47</v>
      </c>
    </row>
    <row r="39" spans="3:8" ht="19">
      <c r="F39" t="s">
        <v>48</v>
      </c>
      <c r="G39" s="3" t="s">
        <v>49</v>
      </c>
    </row>
    <row r="40" spans="3:8" ht="19">
      <c r="E40" t="s">
        <v>92</v>
      </c>
      <c r="F40" t="s">
        <v>50</v>
      </c>
      <c r="G40" s="2" t="s">
        <v>51</v>
      </c>
    </row>
    <row r="41" spans="3:8" ht="57">
      <c r="G41" s="2" t="s">
        <v>91</v>
      </c>
    </row>
    <row r="42" spans="3:8" ht="19">
      <c r="C42" t="s">
        <v>6</v>
      </c>
      <c r="F42" t="s">
        <v>52</v>
      </c>
      <c r="G42" s="2" t="s">
        <v>53</v>
      </c>
    </row>
    <row r="43" spans="3:8" ht="38">
      <c r="F43" s="2" t="s">
        <v>54</v>
      </c>
      <c r="G43" s="2" t="s">
        <v>104</v>
      </c>
    </row>
    <row r="44" spans="3:8" ht="38">
      <c r="F44" s="2"/>
      <c r="G44" s="2" t="s">
        <v>105</v>
      </c>
    </row>
    <row r="45" spans="3:8" ht="19">
      <c r="F45" t="s">
        <v>108</v>
      </c>
      <c r="G45" s="2" t="s">
        <v>55</v>
      </c>
    </row>
    <row r="50" spans="3:5">
      <c r="C50" t="s">
        <v>57</v>
      </c>
      <c r="D50" t="s">
        <v>58</v>
      </c>
      <c r="E50" t="s">
        <v>59</v>
      </c>
    </row>
    <row r="51" spans="3:5">
      <c r="D51" t="s">
        <v>60</v>
      </c>
      <c r="E51" t="s">
        <v>61</v>
      </c>
    </row>
    <row r="52" spans="3:5">
      <c r="C52" t="s">
        <v>94</v>
      </c>
      <c r="D52" t="s">
        <v>95</v>
      </c>
    </row>
    <row r="53" spans="3:5">
      <c r="D53" t="s">
        <v>96</v>
      </c>
    </row>
    <row r="54" spans="3:5">
      <c r="D54" t="s">
        <v>97</v>
      </c>
    </row>
    <row r="55" spans="3:5">
      <c r="D55" t="s">
        <v>98</v>
      </c>
    </row>
    <row r="56" spans="3:5">
      <c r="D56" t="s">
        <v>99</v>
      </c>
    </row>
    <row r="57" spans="3:5">
      <c r="C57" t="s">
        <v>100</v>
      </c>
      <c r="D57" t="s">
        <v>101</v>
      </c>
      <c r="E57" s="2"/>
    </row>
    <row r="58" spans="3:5">
      <c r="C58" t="s">
        <v>102</v>
      </c>
      <c r="D58" t="s">
        <v>103</v>
      </c>
    </row>
    <row r="59" spans="3:5">
      <c r="C59" t="s">
        <v>106</v>
      </c>
    </row>
    <row r="94" spans="3:3">
      <c r="C94" t="s">
        <v>107</v>
      </c>
    </row>
  </sheetData>
  <phoneticPr fontId="1" type="noConversion"/>
  <hyperlinks>
    <hyperlink ref="E2" r:id="rId1" xr:uid="{75BF842D-94A9-2D47-851E-A71122998B7D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A3BBE7-F4FE-684A-B4B6-A3336EEB3645}">
  <dimension ref="A1"/>
  <sheetViews>
    <sheetView workbookViewId="0">
      <selection activeCell="K13" sqref="K13"/>
    </sheetView>
  </sheetViews>
  <sheetFormatPr baseColWidth="10" defaultRowHeight="18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E54A0F-5819-404E-BA3C-8A3D3EC7DD3D}">
  <dimension ref="A2:J29"/>
  <sheetViews>
    <sheetView zoomScale="75" workbookViewId="0">
      <selection activeCell="J31" sqref="J31"/>
    </sheetView>
  </sheetViews>
  <sheetFormatPr baseColWidth="10" defaultRowHeight="18"/>
  <sheetData>
    <row r="2" spans="10:10">
      <c r="J2" t="s">
        <v>159</v>
      </c>
    </row>
    <row r="29" spans="1:1">
      <c r="A29" t="s">
        <v>160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7DF288-6E93-FC45-A745-1FE03464699F}">
  <dimension ref="A1:H28"/>
  <sheetViews>
    <sheetView zoomScale="87" workbookViewId="0">
      <selection activeCell="A27" sqref="A27:B27"/>
    </sheetView>
  </sheetViews>
  <sheetFormatPr baseColWidth="10" defaultRowHeight="18"/>
  <cols>
    <col min="1" max="1" width="34.7109375" bestFit="1" customWidth="1"/>
    <col min="4" max="4" width="16" customWidth="1"/>
    <col min="6" max="6" width="56" customWidth="1"/>
    <col min="7" max="7" width="12.7109375" bestFit="1" customWidth="1"/>
  </cols>
  <sheetData>
    <row r="1" spans="1:7" ht="19" thickBot="1">
      <c r="A1" s="25" t="s">
        <v>173</v>
      </c>
      <c r="E1" s="5"/>
      <c r="F1" s="7" t="s">
        <v>144</v>
      </c>
    </row>
    <row r="2" spans="1:7" ht="19" thickTop="1">
      <c r="A2" s="9" t="s">
        <v>116</v>
      </c>
      <c r="B2" s="10">
        <v>14300</v>
      </c>
      <c r="C2" s="9" t="s">
        <v>129</v>
      </c>
      <c r="D2" s="11" t="s">
        <v>117</v>
      </c>
      <c r="E2" s="10">
        <f>MIN(B2*0.6, B4*0.8)</f>
        <v>8472</v>
      </c>
      <c r="F2" s="12" t="s">
        <v>119</v>
      </c>
    </row>
    <row r="3" spans="1:7">
      <c r="A3" s="13" t="s">
        <v>164</v>
      </c>
      <c r="B3" s="5">
        <v>10010</v>
      </c>
      <c r="C3" s="13"/>
      <c r="D3" s="15" t="s">
        <v>120</v>
      </c>
      <c r="E3" s="14">
        <f>E2*0.05</f>
        <v>423.6</v>
      </c>
      <c r="F3" s="16" t="s">
        <v>126</v>
      </c>
    </row>
    <row r="4" spans="1:7" ht="19" thickBot="1">
      <c r="A4" s="13" t="s">
        <v>115</v>
      </c>
      <c r="B4" s="14">
        <v>10590</v>
      </c>
      <c r="C4" s="13"/>
      <c r="D4" s="15" t="s">
        <v>171</v>
      </c>
      <c r="E4" s="14">
        <f>E2*0.015</f>
        <v>127.08</v>
      </c>
      <c r="F4" s="16" t="s">
        <v>172</v>
      </c>
      <c r="G4" s="28">
        <f>B4*10000</f>
        <v>105900000</v>
      </c>
    </row>
    <row r="5" spans="1:7" ht="19" thickTop="1">
      <c r="A5" s="9" t="s">
        <v>137</v>
      </c>
      <c r="B5" s="10">
        <f>B4-E2+E5</f>
        <v>3092.69</v>
      </c>
      <c r="C5" s="9" t="s">
        <v>130</v>
      </c>
      <c r="D5" s="11" t="s">
        <v>136</v>
      </c>
      <c r="E5" s="10">
        <f>SUM(E6:E13)</f>
        <v>974.69</v>
      </c>
      <c r="F5" s="12"/>
    </row>
    <row r="6" spans="1:7">
      <c r="A6" s="13"/>
      <c r="B6" s="14"/>
      <c r="C6" s="13"/>
      <c r="D6" s="15" t="s">
        <v>118</v>
      </c>
      <c r="E6" s="14">
        <f>B4*0.02</f>
        <v>211.8</v>
      </c>
      <c r="F6" s="17" t="s">
        <v>121</v>
      </c>
    </row>
    <row r="7" spans="1:7">
      <c r="A7" s="13"/>
      <c r="B7" s="14"/>
      <c r="C7" s="13"/>
      <c r="D7" s="15" t="s">
        <v>122</v>
      </c>
      <c r="E7" s="14">
        <f>B4*0.01</f>
        <v>105.9</v>
      </c>
      <c r="F7" s="16" t="s">
        <v>125</v>
      </c>
    </row>
    <row r="8" spans="1:7">
      <c r="A8" s="13"/>
      <c r="B8" s="14"/>
      <c r="C8" s="13"/>
      <c r="D8" s="15" t="s">
        <v>123</v>
      </c>
      <c r="E8" s="14">
        <v>0</v>
      </c>
      <c r="F8" s="17" t="s">
        <v>124</v>
      </c>
    </row>
    <row r="9" spans="1:7">
      <c r="A9" s="13"/>
      <c r="B9" s="14"/>
      <c r="C9" s="13"/>
      <c r="D9" s="15" t="s">
        <v>127</v>
      </c>
      <c r="E9" s="14">
        <f>B4*0.001</f>
        <v>10.59</v>
      </c>
      <c r="F9" s="16" t="s">
        <v>128</v>
      </c>
    </row>
    <row r="10" spans="1:7" ht="57">
      <c r="A10" s="13"/>
      <c r="B10" s="14"/>
      <c r="C10" s="13"/>
      <c r="D10" s="15" t="s">
        <v>131</v>
      </c>
      <c r="E10" s="14">
        <f>B4*0.01</f>
        <v>105.9</v>
      </c>
      <c r="F10" s="18" t="s">
        <v>132</v>
      </c>
    </row>
    <row r="11" spans="1:7">
      <c r="A11" s="13"/>
      <c r="B11" s="14"/>
      <c r="C11" s="13"/>
      <c r="D11" s="15" t="s">
        <v>133</v>
      </c>
      <c r="E11" s="14">
        <v>40</v>
      </c>
      <c r="F11" s="17" t="s">
        <v>174</v>
      </c>
    </row>
    <row r="12" spans="1:7">
      <c r="A12" s="13"/>
      <c r="B12" s="14"/>
      <c r="C12" s="13"/>
      <c r="D12" s="15" t="s">
        <v>134</v>
      </c>
      <c r="E12" s="14">
        <f>B2*0.015</f>
        <v>214.5</v>
      </c>
      <c r="F12" s="17" t="s">
        <v>165</v>
      </c>
    </row>
    <row r="13" spans="1:7" ht="19" thickBot="1">
      <c r="A13" s="13"/>
      <c r="B13" s="14"/>
      <c r="C13" s="13"/>
      <c r="D13" s="15" t="s">
        <v>135</v>
      </c>
      <c r="E13" s="14">
        <f>B2*0.02</f>
        <v>286</v>
      </c>
      <c r="F13" s="17" t="s">
        <v>166</v>
      </c>
    </row>
    <row r="14" spans="1:7" ht="19" thickTop="1">
      <c r="A14" s="9" t="s">
        <v>138</v>
      </c>
      <c r="B14" s="10">
        <v>13000</v>
      </c>
      <c r="C14" s="9" t="s">
        <v>140</v>
      </c>
      <c r="D14" s="11" t="s">
        <v>136</v>
      </c>
      <c r="E14" s="10">
        <f>E21*1.1+E22</f>
        <v>295.95864999999998</v>
      </c>
      <c r="F14" s="12" t="s">
        <v>161</v>
      </c>
    </row>
    <row r="15" spans="1:7">
      <c r="A15" s="13"/>
      <c r="B15" s="14"/>
      <c r="C15" s="13"/>
      <c r="D15" s="15" t="s">
        <v>145</v>
      </c>
      <c r="E15" s="14">
        <f>B14-B4-SUM(E6:E10)</f>
        <v>1975.81</v>
      </c>
      <c r="F15" s="17" t="s">
        <v>146</v>
      </c>
    </row>
    <row r="16" spans="1:7">
      <c r="A16" s="13"/>
      <c r="B16" s="14"/>
      <c r="C16" s="13"/>
      <c r="D16" s="15" t="s">
        <v>147</v>
      </c>
      <c r="E16" s="14">
        <v>0</v>
      </c>
      <c r="F16" s="17" t="s">
        <v>148</v>
      </c>
    </row>
    <row r="17" spans="1:8">
      <c r="A17" s="13"/>
      <c r="B17" s="14"/>
      <c r="C17" s="13"/>
      <c r="D17" s="15" t="s">
        <v>149</v>
      </c>
      <c r="E17" s="14">
        <f>E15-E16</f>
        <v>1975.81</v>
      </c>
      <c r="F17" s="17"/>
    </row>
    <row r="18" spans="1:8">
      <c r="A18" s="13"/>
      <c r="B18" s="14"/>
      <c r="C18" s="13"/>
      <c r="D18" s="15" t="s">
        <v>150</v>
      </c>
      <c r="E18" s="14">
        <v>250</v>
      </c>
      <c r="F18" s="17"/>
    </row>
    <row r="19" spans="1:8">
      <c r="A19" s="13"/>
      <c r="B19" s="14"/>
      <c r="C19" s="13"/>
      <c r="D19" s="15" t="s">
        <v>151</v>
      </c>
      <c r="E19" s="14">
        <f>E17-E18</f>
        <v>1725.81</v>
      </c>
      <c r="F19" s="17"/>
    </row>
    <row r="20" spans="1:8">
      <c r="A20" s="13"/>
      <c r="B20" s="14"/>
      <c r="C20" s="13"/>
      <c r="D20" s="15" t="s">
        <v>152</v>
      </c>
      <c r="E20" s="19">
        <v>0.15</v>
      </c>
      <c r="F20" s="17" t="s">
        <v>156</v>
      </c>
    </row>
    <row r="21" spans="1:8">
      <c r="A21" s="13"/>
      <c r="B21" s="14"/>
      <c r="C21" s="13"/>
      <c r="D21" s="15" t="s">
        <v>153</v>
      </c>
      <c r="E21" s="14">
        <f>IF(E20=0.15,E19*E20-108,E19*E20)</f>
        <v>150.87149999999997</v>
      </c>
      <c r="F21" s="17"/>
      <c r="H21" s="27"/>
    </row>
    <row r="22" spans="1:8" ht="19" thickBot="1">
      <c r="A22" s="13"/>
      <c r="B22" s="14"/>
      <c r="C22" s="13"/>
      <c r="D22" s="26" t="s">
        <v>162</v>
      </c>
      <c r="E22" s="14">
        <f>B14*0.01</f>
        <v>130</v>
      </c>
      <c r="F22" s="17" t="s">
        <v>163</v>
      </c>
    </row>
    <row r="23" spans="1:8" ht="19" thickTop="1">
      <c r="A23" s="9" t="s">
        <v>154</v>
      </c>
      <c r="B23" s="10">
        <f>B14-E14-E5-E4-B4</f>
        <v>1012.2713499999991</v>
      </c>
      <c r="C23" s="9"/>
      <c r="D23" s="11"/>
      <c r="E23" s="10"/>
      <c r="F23" s="12"/>
    </row>
    <row r="24" spans="1:8">
      <c r="A24" s="13" t="s">
        <v>155</v>
      </c>
      <c r="B24" s="20">
        <f>B23/(B5+E14)</f>
        <v>0.29872419791883675</v>
      </c>
      <c r="C24" s="13"/>
      <c r="D24" s="15"/>
      <c r="E24" s="14"/>
      <c r="F24" s="17"/>
    </row>
    <row r="25" spans="1:8">
      <c r="A25" s="13" t="s">
        <v>139</v>
      </c>
      <c r="B25" s="20">
        <f>(E26*12-E3)/(B5-E25)</f>
        <v>8.4293421385871758E-2</v>
      </c>
      <c r="C25" s="13" t="s">
        <v>143</v>
      </c>
      <c r="D25" s="15" t="s">
        <v>142</v>
      </c>
      <c r="E25" s="14">
        <v>1000</v>
      </c>
      <c r="F25" s="17"/>
    </row>
    <row r="26" spans="1:8" ht="19" thickBot="1">
      <c r="A26" s="21"/>
      <c r="B26" s="22"/>
      <c r="C26" s="21"/>
      <c r="D26" s="22" t="s">
        <v>141</v>
      </c>
      <c r="E26" s="23">
        <v>50</v>
      </c>
      <c r="F26" s="24"/>
    </row>
    <row r="27" spans="1:8" ht="19" thickTop="1">
      <c r="A27" s="31" t="s">
        <v>178</v>
      </c>
      <c r="B27" s="32">
        <v>11850</v>
      </c>
    </row>
    <row r="28" spans="1:8">
      <c r="B28" s="5"/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CFDCC8-9F17-3743-B94A-8BE1B51992E5}">
  <dimension ref="A1:F70"/>
  <sheetViews>
    <sheetView topLeftCell="A11" zoomScale="87" workbookViewId="0">
      <selection activeCell="D50" sqref="D50"/>
    </sheetView>
  </sheetViews>
  <sheetFormatPr baseColWidth="10" defaultRowHeight="18"/>
  <cols>
    <col min="1" max="1" width="15.85546875" customWidth="1"/>
    <col min="4" max="4" width="16.42578125" customWidth="1"/>
    <col min="5" max="5" width="10.7109375" style="5"/>
    <col min="6" max="6" width="52.42578125" style="6" customWidth="1"/>
  </cols>
  <sheetData>
    <row r="1" spans="1:6" ht="19" thickBot="1">
      <c r="A1" s="8" t="s">
        <v>157</v>
      </c>
      <c r="F1" s="7" t="s">
        <v>144</v>
      </c>
    </row>
    <row r="2" spans="1:6" ht="19" thickTop="1">
      <c r="A2" s="9" t="s">
        <v>116</v>
      </c>
      <c r="B2" s="10">
        <v>6200</v>
      </c>
      <c r="C2" s="9" t="s">
        <v>129</v>
      </c>
      <c r="D2" s="11" t="s">
        <v>117</v>
      </c>
      <c r="E2" s="10">
        <f>MIN(B2*0.6, B4*0.8)</f>
        <v>3720</v>
      </c>
      <c r="F2" s="12" t="s">
        <v>119</v>
      </c>
    </row>
    <row r="3" spans="1:6">
      <c r="A3" s="13" t="s">
        <v>164</v>
      </c>
      <c r="B3" s="5">
        <v>4340</v>
      </c>
      <c r="C3" s="13"/>
      <c r="D3" s="15" t="s">
        <v>120</v>
      </c>
      <c r="E3" s="14">
        <f>E2*0.05</f>
        <v>186</v>
      </c>
      <c r="F3" s="16" t="s">
        <v>126</v>
      </c>
    </row>
    <row r="4" spans="1:6" ht="19" thickBot="1">
      <c r="A4" s="13" t="s">
        <v>115</v>
      </c>
      <c r="B4" s="14">
        <v>4780</v>
      </c>
      <c r="C4" s="13"/>
      <c r="D4" s="15" t="s">
        <v>171</v>
      </c>
      <c r="E4" s="14">
        <f>E2*0.015</f>
        <v>55.8</v>
      </c>
      <c r="F4" s="16" t="s">
        <v>172</v>
      </c>
    </row>
    <row r="5" spans="1:6" ht="19" thickTop="1">
      <c r="A5" s="9" t="s">
        <v>137</v>
      </c>
      <c r="B5" s="10">
        <f>B4-E2+E5</f>
        <v>1492.98</v>
      </c>
      <c r="C5" s="9" t="s">
        <v>130</v>
      </c>
      <c r="D5" s="11" t="s">
        <v>136</v>
      </c>
      <c r="E5" s="10">
        <f>SUM(E6:E13)</f>
        <v>432.98</v>
      </c>
      <c r="F5" s="12"/>
    </row>
    <row r="6" spans="1:6">
      <c r="A6" s="13"/>
      <c r="B6" s="14"/>
      <c r="C6" s="13"/>
      <c r="D6" s="15" t="s">
        <v>118</v>
      </c>
      <c r="E6" s="14">
        <f>B4*0.02</f>
        <v>95.600000000000009</v>
      </c>
      <c r="F6" s="17" t="s">
        <v>121</v>
      </c>
    </row>
    <row r="7" spans="1:6">
      <c r="A7" s="13"/>
      <c r="B7" s="14"/>
      <c r="C7" s="13"/>
      <c r="D7" s="15" t="s">
        <v>122</v>
      </c>
      <c r="E7" s="14">
        <f>B4*0.01</f>
        <v>47.800000000000004</v>
      </c>
      <c r="F7" s="16" t="s">
        <v>125</v>
      </c>
    </row>
    <row r="8" spans="1:6">
      <c r="A8" s="13"/>
      <c r="B8" s="14"/>
      <c r="C8" s="13"/>
      <c r="D8" s="15" t="s">
        <v>123</v>
      </c>
      <c r="E8" s="14">
        <v>0</v>
      </c>
      <c r="F8" s="17" t="s">
        <v>124</v>
      </c>
    </row>
    <row r="9" spans="1:6">
      <c r="A9" s="13"/>
      <c r="B9" s="14"/>
      <c r="C9" s="13"/>
      <c r="D9" s="15" t="s">
        <v>127</v>
      </c>
      <c r="E9" s="14">
        <f>B4*0.001</f>
        <v>4.78</v>
      </c>
      <c r="F9" s="16" t="s">
        <v>128</v>
      </c>
    </row>
    <row r="10" spans="1:6" ht="57">
      <c r="A10" s="13"/>
      <c r="B10" s="14"/>
      <c r="C10" s="13"/>
      <c r="D10" s="15" t="s">
        <v>131</v>
      </c>
      <c r="E10" s="14">
        <f>B4*0.01</f>
        <v>47.800000000000004</v>
      </c>
      <c r="F10" s="18" t="s">
        <v>132</v>
      </c>
    </row>
    <row r="11" spans="1:6">
      <c r="A11" s="13"/>
      <c r="B11" s="14"/>
      <c r="C11" s="13"/>
      <c r="D11" s="15" t="s">
        <v>133</v>
      </c>
      <c r="E11" s="14">
        <v>20</v>
      </c>
      <c r="F11" s="17" t="s">
        <v>168</v>
      </c>
    </row>
    <row r="12" spans="1:6">
      <c r="A12" s="13"/>
      <c r="B12" s="14"/>
      <c r="C12" s="13"/>
      <c r="D12" s="15" t="s">
        <v>134</v>
      </c>
      <c r="E12" s="14">
        <f>B2*0.015</f>
        <v>93</v>
      </c>
      <c r="F12" s="17" t="s">
        <v>165</v>
      </c>
    </row>
    <row r="13" spans="1:6" ht="19" thickBot="1">
      <c r="A13" s="13"/>
      <c r="B13" s="14"/>
      <c r="C13" s="13"/>
      <c r="D13" s="15" t="s">
        <v>135</v>
      </c>
      <c r="E13" s="14">
        <f>B2*0.02</f>
        <v>124</v>
      </c>
      <c r="F13" s="17" t="s">
        <v>166</v>
      </c>
    </row>
    <row r="14" spans="1:6" ht="19" thickTop="1">
      <c r="A14" s="9" t="s">
        <v>138</v>
      </c>
      <c r="B14" s="10">
        <v>5500</v>
      </c>
      <c r="C14" s="9" t="s">
        <v>140</v>
      </c>
      <c r="D14" s="11" t="s">
        <v>136</v>
      </c>
      <c r="E14" s="10">
        <f>E21*1.1+E22</f>
        <v>73.085319999999996</v>
      </c>
      <c r="F14" s="12" t="s">
        <v>161</v>
      </c>
    </row>
    <row r="15" spans="1:6">
      <c r="A15" s="13"/>
      <c r="B15" s="14"/>
      <c r="C15" s="13"/>
      <c r="D15" s="15" t="s">
        <v>145</v>
      </c>
      <c r="E15" s="14">
        <f>B14-B4-SUM(E6:E10)</f>
        <v>524.02</v>
      </c>
      <c r="F15" s="17" t="s">
        <v>146</v>
      </c>
    </row>
    <row r="16" spans="1:6">
      <c r="A16" s="13"/>
      <c r="B16" s="14"/>
      <c r="C16" s="13"/>
      <c r="D16" s="15" t="s">
        <v>147</v>
      </c>
      <c r="E16" s="14">
        <v>0</v>
      </c>
      <c r="F16" s="17" t="s">
        <v>148</v>
      </c>
    </row>
    <row r="17" spans="1:6">
      <c r="A17" s="13"/>
      <c r="B17" s="14"/>
      <c r="C17" s="13"/>
      <c r="D17" s="15" t="s">
        <v>149</v>
      </c>
      <c r="E17" s="14">
        <f>E15-E16</f>
        <v>524.02</v>
      </c>
      <c r="F17" s="17"/>
    </row>
    <row r="18" spans="1:6">
      <c r="A18" s="13"/>
      <c r="B18" s="14"/>
      <c r="C18" s="13"/>
      <c r="D18" s="15" t="s">
        <v>150</v>
      </c>
      <c r="E18" s="14">
        <v>250</v>
      </c>
      <c r="F18" s="17"/>
    </row>
    <row r="19" spans="1:6">
      <c r="A19" s="13"/>
      <c r="B19" s="14"/>
      <c r="C19" s="13"/>
      <c r="D19" s="15" t="s">
        <v>151</v>
      </c>
      <c r="E19" s="14">
        <f>E17-E18</f>
        <v>274.02</v>
      </c>
      <c r="F19" s="17"/>
    </row>
    <row r="20" spans="1:6">
      <c r="A20" s="13"/>
      <c r="B20" s="14"/>
      <c r="C20" s="13"/>
      <c r="D20" s="15" t="s">
        <v>152</v>
      </c>
      <c r="E20" s="19">
        <v>0.06</v>
      </c>
      <c r="F20" s="17" t="s">
        <v>156</v>
      </c>
    </row>
    <row r="21" spans="1:6">
      <c r="A21" s="13"/>
      <c r="B21" s="14"/>
      <c r="C21" s="13"/>
      <c r="D21" s="15" t="s">
        <v>153</v>
      </c>
      <c r="E21" s="14">
        <f>IF(E20=0.15,E19*E20-108,E19*E20)</f>
        <v>16.441199999999998</v>
      </c>
      <c r="F21" s="17"/>
    </row>
    <row r="22" spans="1:6" ht="19" thickBot="1">
      <c r="A22" s="13"/>
      <c r="B22" s="14"/>
      <c r="C22" s="13"/>
      <c r="D22" s="26" t="s">
        <v>162</v>
      </c>
      <c r="E22" s="14">
        <f>B14*0.01</f>
        <v>55</v>
      </c>
      <c r="F22" s="17" t="s">
        <v>163</v>
      </c>
    </row>
    <row r="23" spans="1:6" ht="19" thickTop="1">
      <c r="A23" s="9" t="s">
        <v>154</v>
      </c>
      <c r="B23" s="10">
        <f>B14-E14-E5-E4-B4</f>
        <v>158.13468000000012</v>
      </c>
      <c r="C23" s="9"/>
      <c r="D23" s="11"/>
      <c r="E23" s="10"/>
      <c r="F23" s="12"/>
    </row>
    <row r="24" spans="1:6">
      <c r="A24" s="13" t="s">
        <v>155</v>
      </c>
      <c r="B24" s="20">
        <f>B23/(B5+E14)</f>
        <v>0.1009757881618885</v>
      </c>
      <c r="C24" s="13"/>
      <c r="D24" s="15"/>
      <c r="E24" s="14"/>
      <c r="F24" s="17"/>
    </row>
    <row r="25" spans="1:6">
      <c r="A25" s="13" t="s">
        <v>139</v>
      </c>
      <c r="B25" s="20">
        <f>(E26*12-E3)/(B5-E25)</f>
        <v>0.23565429313782754</v>
      </c>
      <c r="C25" s="13" t="s">
        <v>143</v>
      </c>
      <c r="D25" s="15" t="s">
        <v>142</v>
      </c>
      <c r="E25" s="14">
        <v>500</v>
      </c>
      <c r="F25" s="17"/>
    </row>
    <row r="26" spans="1:6" ht="19" thickBot="1">
      <c r="A26" s="21"/>
      <c r="B26" s="22"/>
      <c r="C26" s="21"/>
      <c r="D26" s="22" t="s">
        <v>141</v>
      </c>
      <c r="E26" s="23">
        <v>35</v>
      </c>
      <c r="F26" s="24"/>
    </row>
    <row r="27" spans="1:6" ht="19" thickTop="1">
      <c r="A27" s="31" t="s">
        <v>178</v>
      </c>
      <c r="B27" s="32">
        <v>5820</v>
      </c>
    </row>
    <row r="28" spans="1:6" ht="19" thickBot="1">
      <c r="A28" s="8" t="s">
        <v>169</v>
      </c>
      <c r="F28" s="7" t="s">
        <v>144</v>
      </c>
    </row>
    <row r="29" spans="1:6" ht="19" thickTop="1">
      <c r="A29" s="9" t="s">
        <v>116</v>
      </c>
      <c r="B29" s="10">
        <v>12000</v>
      </c>
      <c r="C29" s="9" t="s">
        <v>129</v>
      </c>
      <c r="D29" s="11" t="s">
        <v>117</v>
      </c>
      <c r="E29" s="10">
        <f>MIN(B29*0.6, B31*0.8)</f>
        <v>7200</v>
      </c>
      <c r="F29" s="12" t="s">
        <v>119</v>
      </c>
    </row>
    <row r="30" spans="1:6">
      <c r="A30" s="13" t="s">
        <v>164</v>
      </c>
      <c r="B30" s="5">
        <v>8400</v>
      </c>
      <c r="C30" s="13"/>
      <c r="D30" s="15" t="s">
        <v>120</v>
      </c>
      <c r="E30" s="14">
        <f>E29*0.05</f>
        <v>360</v>
      </c>
      <c r="F30" s="16" t="s">
        <v>126</v>
      </c>
    </row>
    <row r="31" spans="1:6" ht="19" thickBot="1">
      <c r="A31" s="13" t="s">
        <v>115</v>
      </c>
      <c r="B31" s="14">
        <v>9000</v>
      </c>
      <c r="C31" s="13"/>
      <c r="D31" s="15" t="s">
        <v>171</v>
      </c>
      <c r="E31" s="14">
        <f>E29*0.015</f>
        <v>108</v>
      </c>
      <c r="F31" s="16" t="s">
        <v>172</v>
      </c>
    </row>
    <row r="32" spans="1:6" ht="19" thickTop="1">
      <c r="A32" s="9" t="s">
        <v>137</v>
      </c>
      <c r="B32" s="10">
        <f>B31-E29+E32</f>
        <v>2609</v>
      </c>
      <c r="C32" s="9" t="s">
        <v>130</v>
      </c>
      <c r="D32" s="11" t="s">
        <v>136</v>
      </c>
      <c r="E32" s="10">
        <f>SUM(E33:E40)</f>
        <v>809</v>
      </c>
      <c r="F32" s="12"/>
    </row>
    <row r="33" spans="1:6">
      <c r="A33" s="13"/>
      <c r="B33" s="14"/>
      <c r="C33" s="13"/>
      <c r="D33" s="15" t="s">
        <v>118</v>
      </c>
      <c r="E33" s="14">
        <f>B31*0.02</f>
        <v>180</v>
      </c>
      <c r="F33" s="17" t="s">
        <v>121</v>
      </c>
    </row>
    <row r="34" spans="1:6">
      <c r="A34" s="13"/>
      <c r="B34" s="14"/>
      <c r="C34" s="13"/>
      <c r="D34" s="15" t="s">
        <v>122</v>
      </c>
      <c r="E34" s="14">
        <f>B31*0.01</f>
        <v>90</v>
      </c>
      <c r="F34" s="16" t="s">
        <v>125</v>
      </c>
    </row>
    <row r="35" spans="1:6">
      <c r="A35" s="13"/>
      <c r="B35" s="14"/>
      <c r="C35" s="13"/>
      <c r="D35" s="15" t="s">
        <v>123</v>
      </c>
      <c r="E35" s="14">
        <v>0</v>
      </c>
      <c r="F35" s="17" t="s">
        <v>124</v>
      </c>
    </row>
    <row r="36" spans="1:6">
      <c r="A36" s="13"/>
      <c r="B36" s="14"/>
      <c r="C36" s="13"/>
      <c r="D36" s="15" t="s">
        <v>127</v>
      </c>
      <c r="E36" s="14">
        <f>B31*0.001</f>
        <v>9</v>
      </c>
      <c r="F36" s="16" t="s">
        <v>128</v>
      </c>
    </row>
    <row r="37" spans="1:6" ht="57">
      <c r="A37" s="13"/>
      <c r="B37" s="14"/>
      <c r="C37" s="13"/>
      <c r="D37" s="15" t="s">
        <v>131</v>
      </c>
      <c r="E37" s="14">
        <f>B31*0.01</f>
        <v>90</v>
      </c>
      <c r="F37" s="18" t="s">
        <v>132</v>
      </c>
    </row>
    <row r="38" spans="1:6">
      <c r="A38" s="13"/>
      <c r="B38" s="14"/>
      <c r="C38" s="13"/>
      <c r="D38" s="15" t="s">
        <v>133</v>
      </c>
      <c r="E38" s="14">
        <v>20</v>
      </c>
      <c r="F38" s="17" t="s">
        <v>168</v>
      </c>
    </row>
    <row r="39" spans="1:6">
      <c r="A39" s="13"/>
      <c r="B39" s="14"/>
      <c r="C39" s="13"/>
      <c r="D39" s="15" t="s">
        <v>134</v>
      </c>
      <c r="E39" s="14">
        <f>B29*0.015</f>
        <v>180</v>
      </c>
      <c r="F39" s="17" t="s">
        <v>165</v>
      </c>
    </row>
    <row r="40" spans="1:6" ht="19" thickBot="1">
      <c r="A40" s="13"/>
      <c r="B40" s="14"/>
      <c r="C40" s="13"/>
      <c r="D40" s="15" t="s">
        <v>135</v>
      </c>
      <c r="E40" s="14">
        <f>B29*0.02</f>
        <v>240</v>
      </c>
      <c r="F40" s="17" t="s">
        <v>166</v>
      </c>
    </row>
    <row r="41" spans="1:6" ht="19" thickTop="1">
      <c r="A41" s="9" t="s">
        <v>138</v>
      </c>
      <c r="B41" s="10">
        <v>10500</v>
      </c>
      <c r="C41" s="9" t="s">
        <v>140</v>
      </c>
      <c r="D41" s="11" t="s">
        <v>136</v>
      </c>
      <c r="E41" s="10">
        <f>E48*1.1+E49</f>
        <v>163.14600000000002</v>
      </c>
      <c r="F41" s="12" t="s">
        <v>161</v>
      </c>
    </row>
    <row r="42" spans="1:6">
      <c r="A42" s="13"/>
      <c r="B42" s="14"/>
      <c r="C42" s="13"/>
      <c r="D42" s="15" t="s">
        <v>145</v>
      </c>
      <c r="E42" s="14">
        <f>B41-B31-SUM(E33:E37)</f>
        <v>1131</v>
      </c>
      <c r="F42" s="17" t="s">
        <v>146</v>
      </c>
    </row>
    <row r="43" spans="1:6">
      <c r="A43" s="13"/>
      <c r="B43" s="14"/>
      <c r="C43" s="13"/>
      <c r="D43" s="15" t="s">
        <v>147</v>
      </c>
      <c r="E43" s="14">
        <v>0</v>
      </c>
      <c r="F43" s="17" t="s">
        <v>148</v>
      </c>
    </row>
    <row r="44" spans="1:6">
      <c r="A44" s="13"/>
      <c r="B44" s="14"/>
      <c r="C44" s="13"/>
      <c r="D44" s="15" t="s">
        <v>149</v>
      </c>
      <c r="E44" s="14">
        <f>E42-E43</f>
        <v>1131</v>
      </c>
      <c r="F44" s="17"/>
    </row>
    <row r="45" spans="1:6">
      <c r="A45" s="13"/>
      <c r="B45" s="14"/>
      <c r="C45" s="13"/>
      <c r="D45" s="15" t="s">
        <v>150</v>
      </c>
      <c r="E45" s="14">
        <v>250</v>
      </c>
      <c r="F45" s="17"/>
    </row>
    <row r="46" spans="1:6">
      <c r="A46" s="13"/>
      <c r="B46" s="14"/>
      <c r="C46" s="13"/>
      <c r="D46" s="15" t="s">
        <v>151</v>
      </c>
      <c r="E46" s="14">
        <f>E44-E45</f>
        <v>881</v>
      </c>
      <c r="F46" s="17"/>
    </row>
    <row r="47" spans="1:6">
      <c r="A47" s="13"/>
      <c r="B47" s="14"/>
      <c r="C47" s="13"/>
      <c r="D47" s="15" t="s">
        <v>152</v>
      </c>
      <c r="E47" s="19">
        <v>0.06</v>
      </c>
      <c r="F47" s="17" t="s">
        <v>156</v>
      </c>
    </row>
    <row r="48" spans="1:6">
      <c r="A48" s="13"/>
      <c r="B48" s="14"/>
      <c r="C48" s="13"/>
      <c r="D48" s="15" t="s">
        <v>153</v>
      </c>
      <c r="E48" s="14">
        <f>IF(E47=0.15,E46*E47-108,E46*E47)</f>
        <v>52.86</v>
      </c>
      <c r="F48" s="17"/>
    </row>
    <row r="49" spans="1:6" ht="19" thickBot="1">
      <c r="A49" s="13"/>
      <c r="B49" s="14"/>
      <c r="C49" s="13"/>
      <c r="D49" s="26" t="s">
        <v>162</v>
      </c>
      <c r="E49" s="14">
        <f>B41*0.01</f>
        <v>105</v>
      </c>
      <c r="F49" s="17" t="s">
        <v>163</v>
      </c>
    </row>
    <row r="50" spans="1:6" ht="19" thickTop="1">
      <c r="A50" s="9" t="s">
        <v>154</v>
      </c>
      <c r="B50" s="10">
        <f>B41-E41-E32-E31-B31</f>
        <v>419.85399999999936</v>
      </c>
      <c r="C50" s="9"/>
      <c r="D50" s="11"/>
      <c r="E50" s="10"/>
      <c r="F50" s="12"/>
    </row>
    <row r="51" spans="1:6">
      <c r="A51" s="13" t="s">
        <v>155</v>
      </c>
      <c r="B51" s="20">
        <f>B50/(B32+E41)</f>
        <v>0.15145450492145773</v>
      </c>
      <c r="C51" s="13"/>
      <c r="D51" s="15"/>
      <c r="E51" s="14"/>
      <c r="F51" s="17"/>
    </row>
    <row r="52" spans="1:6">
      <c r="A52" s="13" t="s">
        <v>139</v>
      </c>
      <c r="B52" s="20">
        <f>(E53*12-E30)/(B32-E52)</f>
        <v>0.11379800853485064</v>
      </c>
      <c r="C52" s="13" t="s">
        <v>143</v>
      </c>
      <c r="D52" s="15" t="s">
        <v>142</v>
      </c>
      <c r="E52" s="14">
        <v>500</v>
      </c>
      <c r="F52" s="17"/>
    </row>
    <row r="53" spans="1:6" ht="19" thickBot="1">
      <c r="A53" s="21"/>
      <c r="B53" s="22"/>
      <c r="C53" s="21"/>
      <c r="D53" s="22" t="s">
        <v>141</v>
      </c>
      <c r="E53" s="23">
        <v>50</v>
      </c>
      <c r="F53" s="24"/>
    </row>
    <row r="54" spans="1:6" ht="19" thickTop="1">
      <c r="A54" s="31" t="s">
        <v>178</v>
      </c>
      <c r="B54" s="32">
        <v>12607</v>
      </c>
    </row>
    <row r="66" spans="4:4">
      <c r="D66" s="30"/>
    </row>
    <row r="67" spans="4:4">
      <c r="D67" s="30"/>
    </row>
    <row r="68" spans="4:4">
      <c r="D68" s="30"/>
    </row>
    <row r="70" spans="4:4">
      <c r="D70" s="7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782C72-F5BE-AD4E-95EA-229BAD0ECCDA}">
  <dimension ref="A1:F57"/>
  <sheetViews>
    <sheetView tabSelected="1" topLeftCell="A28" zoomScale="88" workbookViewId="0">
      <selection activeCell="D56" sqref="D56"/>
    </sheetView>
  </sheetViews>
  <sheetFormatPr baseColWidth="10" defaultRowHeight="18"/>
  <cols>
    <col min="1" max="1" width="15.85546875" customWidth="1"/>
    <col min="4" max="4" width="16.42578125" customWidth="1"/>
    <col min="5" max="5" width="10.7109375" style="5"/>
    <col min="6" max="6" width="52.42578125" style="6" customWidth="1"/>
  </cols>
  <sheetData>
    <row r="1" spans="1:6" ht="19" thickBot="1">
      <c r="A1" s="29" t="s">
        <v>158</v>
      </c>
      <c r="F1" s="7" t="s">
        <v>144</v>
      </c>
    </row>
    <row r="2" spans="1:6" ht="19" thickTop="1">
      <c r="A2" s="9" t="s">
        <v>116</v>
      </c>
      <c r="B2" s="10">
        <v>10400</v>
      </c>
      <c r="C2" s="9" t="s">
        <v>129</v>
      </c>
      <c r="D2" s="11" t="s">
        <v>117</v>
      </c>
      <c r="E2" s="10">
        <f>MIN(B2*0.6, B4*0.8)</f>
        <v>6240</v>
      </c>
      <c r="F2" s="12" t="s">
        <v>119</v>
      </c>
    </row>
    <row r="3" spans="1:6">
      <c r="A3" s="13" t="s">
        <v>164</v>
      </c>
      <c r="B3" s="5">
        <v>7280</v>
      </c>
      <c r="C3" s="13"/>
      <c r="D3" s="15" t="s">
        <v>120</v>
      </c>
      <c r="E3" s="14">
        <f>E2*0.05</f>
        <v>312</v>
      </c>
      <c r="F3" s="16" t="s">
        <v>126</v>
      </c>
    </row>
    <row r="4" spans="1:6" ht="19" thickBot="1">
      <c r="A4" s="13" t="s">
        <v>115</v>
      </c>
      <c r="B4" s="14">
        <v>8010</v>
      </c>
      <c r="C4" s="13"/>
      <c r="D4" s="15" t="s">
        <v>171</v>
      </c>
      <c r="E4" s="14">
        <f>E2*0.015</f>
        <v>93.6</v>
      </c>
      <c r="F4" s="16" t="s">
        <v>172</v>
      </c>
    </row>
    <row r="5" spans="1:6" ht="19" thickTop="1">
      <c r="A5" s="9" t="s">
        <v>137</v>
      </c>
      <c r="B5" s="10">
        <f>B4-E2+E5</f>
        <v>2482.41</v>
      </c>
      <c r="C5" s="9" t="s">
        <v>130</v>
      </c>
      <c r="D5" s="11" t="s">
        <v>136</v>
      </c>
      <c r="E5" s="10">
        <f>SUM(E6:E13)</f>
        <v>712.41000000000008</v>
      </c>
      <c r="F5" s="12"/>
    </row>
    <row r="6" spans="1:6">
      <c r="A6" s="13"/>
      <c r="B6" s="14"/>
      <c r="C6" s="13"/>
      <c r="D6" s="15" t="s">
        <v>118</v>
      </c>
      <c r="E6" s="14">
        <f>B4*0.02</f>
        <v>160.20000000000002</v>
      </c>
      <c r="F6" s="17" t="s">
        <v>121</v>
      </c>
    </row>
    <row r="7" spans="1:6">
      <c r="A7" s="13"/>
      <c r="B7" s="14"/>
      <c r="C7" s="13"/>
      <c r="D7" s="15" t="s">
        <v>122</v>
      </c>
      <c r="E7" s="14">
        <f>B4*0.01</f>
        <v>80.100000000000009</v>
      </c>
      <c r="F7" s="16" t="s">
        <v>125</v>
      </c>
    </row>
    <row r="8" spans="1:6">
      <c r="A8" s="13"/>
      <c r="B8" s="14"/>
      <c r="C8" s="13"/>
      <c r="D8" s="15" t="s">
        <v>123</v>
      </c>
      <c r="E8" s="14">
        <v>0</v>
      </c>
      <c r="F8" s="17" t="s">
        <v>124</v>
      </c>
    </row>
    <row r="9" spans="1:6">
      <c r="A9" s="13"/>
      <c r="B9" s="14"/>
      <c r="C9" s="13"/>
      <c r="D9" s="15" t="s">
        <v>127</v>
      </c>
      <c r="E9" s="14">
        <f>B4*0.001</f>
        <v>8.01</v>
      </c>
      <c r="F9" s="16" t="s">
        <v>128</v>
      </c>
    </row>
    <row r="10" spans="1:6" ht="57">
      <c r="A10" s="13"/>
      <c r="B10" s="14"/>
      <c r="C10" s="13"/>
      <c r="D10" s="15" t="s">
        <v>131</v>
      </c>
      <c r="E10" s="14">
        <f>B4*0.01</f>
        <v>80.100000000000009</v>
      </c>
      <c r="F10" s="18" t="s">
        <v>132</v>
      </c>
    </row>
    <row r="11" spans="1:6">
      <c r="A11" s="13"/>
      <c r="B11" s="14"/>
      <c r="C11" s="13"/>
      <c r="D11" s="15" t="s">
        <v>133</v>
      </c>
      <c r="E11" s="14">
        <v>20</v>
      </c>
      <c r="F11" s="17" t="s">
        <v>167</v>
      </c>
    </row>
    <row r="12" spans="1:6">
      <c r="A12" s="13"/>
      <c r="B12" s="14"/>
      <c r="C12" s="13"/>
      <c r="D12" s="15" t="s">
        <v>134</v>
      </c>
      <c r="E12" s="14">
        <f>B2*0.015</f>
        <v>156</v>
      </c>
      <c r="F12" s="17" t="s">
        <v>165</v>
      </c>
    </row>
    <row r="13" spans="1:6" ht="19" thickBot="1">
      <c r="A13" s="13"/>
      <c r="B13" s="14"/>
      <c r="C13" s="13"/>
      <c r="D13" s="15" t="s">
        <v>135</v>
      </c>
      <c r="E13" s="14">
        <f>B2*0.02</f>
        <v>208</v>
      </c>
      <c r="F13" s="17" t="s">
        <v>166</v>
      </c>
    </row>
    <row r="14" spans="1:6" ht="19" thickTop="1">
      <c r="A14" s="9" t="s">
        <v>138</v>
      </c>
      <c r="B14" s="10">
        <v>9500</v>
      </c>
      <c r="C14" s="9" t="s">
        <v>140</v>
      </c>
      <c r="D14" s="11" t="s">
        <v>136</v>
      </c>
      <c r="E14" s="10">
        <f>E21*1.1+E22</f>
        <v>155.16494</v>
      </c>
      <c r="F14" s="12" t="s">
        <v>161</v>
      </c>
    </row>
    <row r="15" spans="1:6">
      <c r="A15" s="13"/>
      <c r="B15" s="14"/>
      <c r="C15" s="13"/>
      <c r="D15" s="15" t="s">
        <v>145</v>
      </c>
      <c r="E15" s="14">
        <f>B14-B4-SUM(E6:E10)</f>
        <v>1161.5899999999999</v>
      </c>
      <c r="F15" s="17" t="s">
        <v>146</v>
      </c>
    </row>
    <row r="16" spans="1:6">
      <c r="A16" s="13"/>
      <c r="B16" s="14"/>
      <c r="C16" s="13"/>
      <c r="D16" s="15" t="s">
        <v>147</v>
      </c>
      <c r="E16" s="14">
        <v>0</v>
      </c>
      <c r="F16" s="17" t="s">
        <v>148</v>
      </c>
    </row>
    <row r="17" spans="1:6">
      <c r="A17" s="13"/>
      <c r="B17" s="14"/>
      <c r="C17" s="13"/>
      <c r="D17" s="15" t="s">
        <v>149</v>
      </c>
      <c r="E17" s="14">
        <f>E15-E16</f>
        <v>1161.5899999999999</v>
      </c>
      <c r="F17" s="17"/>
    </row>
    <row r="18" spans="1:6">
      <c r="A18" s="13"/>
      <c r="B18" s="14"/>
      <c r="C18" s="13"/>
      <c r="D18" s="15" t="s">
        <v>150</v>
      </c>
      <c r="E18" s="14">
        <v>250</v>
      </c>
      <c r="F18" s="17"/>
    </row>
    <row r="19" spans="1:6">
      <c r="A19" s="13"/>
      <c r="B19" s="14"/>
      <c r="C19" s="13"/>
      <c r="D19" s="15" t="s">
        <v>151</v>
      </c>
      <c r="E19" s="14">
        <f>E17-E18</f>
        <v>911.58999999999992</v>
      </c>
      <c r="F19" s="17"/>
    </row>
    <row r="20" spans="1:6">
      <c r="A20" s="13"/>
      <c r="B20" s="14"/>
      <c r="C20" s="13"/>
      <c r="D20" s="15" t="s">
        <v>152</v>
      </c>
      <c r="E20" s="19">
        <v>0.06</v>
      </c>
      <c r="F20" s="17" t="s">
        <v>156</v>
      </c>
    </row>
    <row r="21" spans="1:6">
      <c r="A21" s="13"/>
      <c r="B21" s="14"/>
      <c r="C21" s="13"/>
      <c r="D21" s="15" t="s">
        <v>153</v>
      </c>
      <c r="E21" s="14">
        <f>IF(E20=0.15,E19*E20-108,E19*E20)</f>
        <v>54.695399999999992</v>
      </c>
      <c r="F21" s="17"/>
    </row>
    <row r="22" spans="1:6" ht="19" thickBot="1">
      <c r="A22" s="13"/>
      <c r="B22" s="14"/>
      <c r="C22" s="13"/>
      <c r="D22" s="26" t="s">
        <v>162</v>
      </c>
      <c r="E22" s="14">
        <f>B14*0.01</f>
        <v>95</v>
      </c>
      <c r="F22" s="17" t="s">
        <v>163</v>
      </c>
    </row>
    <row r="23" spans="1:6" ht="19" thickTop="1">
      <c r="A23" s="9" t="s">
        <v>154</v>
      </c>
      <c r="B23" s="10">
        <f>B14-E14-E5-E4-B4</f>
        <v>528.82505999999921</v>
      </c>
      <c r="C23" s="9"/>
      <c r="D23" s="11"/>
      <c r="E23" s="10"/>
      <c r="F23" s="12"/>
    </row>
    <row r="24" spans="1:6">
      <c r="A24" s="13" t="s">
        <v>155</v>
      </c>
      <c r="B24" s="20">
        <f>B23/(B5+E14)</f>
        <v>0.20049669565028519</v>
      </c>
      <c r="C24" s="13"/>
      <c r="D24" s="15"/>
      <c r="E24" s="14"/>
      <c r="F24" s="17"/>
    </row>
    <row r="25" spans="1:6">
      <c r="A25" s="13" t="s">
        <v>139</v>
      </c>
      <c r="B25" s="20">
        <f>(E26*12-E3)/(B5-E25)</f>
        <v>0.11332897106738353</v>
      </c>
      <c r="C25" s="13" t="s">
        <v>143</v>
      </c>
      <c r="D25" s="15" t="s">
        <v>142</v>
      </c>
      <c r="E25" s="14">
        <v>1000</v>
      </c>
      <c r="F25" s="17"/>
    </row>
    <row r="26" spans="1:6" ht="19" thickBot="1">
      <c r="A26" s="21"/>
      <c r="B26" s="22"/>
      <c r="C26" s="21"/>
      <c r="D26" s="22" t="s">
        <v>141</v>
      </c>
      <c r="E26" s="23">
        <v>40</v>
      </c>
      <c r="F26" s="24"/>
    </row>
    <row r="27" spans="1:6" ht="19" thickTop="1"/>
    <row r="28" spans="1:6" ht="19" thickBot="1">
      <c r="A28" s="25" t="s">
        <v>170</v>
      </c>
      <c r="F28" s="7" t="s">
        <v>144</v>
      </c>
    </row>
    <row r="29" spans="1:6" ht="19" thickTop="1">
      <c r="A29" s="9" t="s">
        <v>116</v>
      </c>
      <c r="B29" s="10">
        <v>4000</v>
      </c>
      <c r="C29" s="9" t="s">
        <v>129</v>
      </c>
      <c r="D29" s="11" t="s">
        <v>117</v>
      </c>
      <c r="E29" s="10">
        <f>MIN(B29*0.6, B31*0.8)</f>
        <v>2320</v>
      </c>
      <c r="F29" s="12" t="s">
        <v>119</v>
      </c>
    </row>
    <row r="30" spans="1:6">
      <c r="A30" s="13" t="s">
        <v>164</v>
      </c>
      <c r="B30" s="5">
        <v>2800</v>
      </c>
      <c r="C30" s="13"/>
      <c r="D30" s="15" t="s">
        <v>120</v>
      </c>
      <c r="E30" s="14">
        <f>E29*0.05</f>
        <v>116</v>
      </c>
      <c r="F30" s="16" t="s">
        <v>126</v>
      </c>
    </row>
    <row r="31" spans="1:6" ht="19" thickBot="1">
      <c r="A31" s="13" t="s">
        <v>115</v>
      </c>
      <c r="B31" s="14">
        <v>2900</v>
      </c>
      <c r="C31" s="13"/>
      <c r="D31" s="15" t="s">
        <v>171</v>
      </c>
      <c r="E31" s="14">
        <f>E29*0.015</f>
        <v>34.799999999999997</v>
      </c>
      <c r="F31" s="16" t="s">
        <v>172</v>
      </c>
    </row>
    <row r="32" spans="1:6" ht="19" thickTop="1">
      <c r="A32" s="9" t="s">
        <v>137</v>
      </c>
      <c r="B32" s="10">
        <f>B31-E29+E32</f>
        <v>1008.9</v>
      </c>
      <c r="C32" s="9" t="s">
        <v>130</v>
      </c>
      <c r="D32" s="11" t="s">
        <v>136</v>
      </c>
      <c r="E32" s="10">
        <f>SUM(E33:E40)</f>
        <v>428.9</v>
      </c>
      <c r="F32" s="12"/>
    </row>
    <row r="33" spans="1:6">
      <c r="A33" s="13"/>
      <c r="B33" s="14"/>
      <c r="C33" s="13"/>
      <c r="D33" s="15" t="s">
        <v>118</v>
      </c>
      <c r="E33" s="14">
        <f>B31*0.02</f>
        <v>58</v>
      </c>
      <c r="F33" s="17" t="s">
        <v>121</v>
      </c>
    </row>
    <row r="34" spans="1:6">
      <c r="A34" s="13"/>
      <c r="B34" s="14"/>
      <c r="C34" s="13"/>
      <c r="D34" s="15" t="s">
        <v>122</v>
      </c>
      <c r="E34" s="14">
        <f>B31*0.01</f>
        <v>29</v>
      </c>
      <c r="F34" s="16" t="s">
        <v>125</v>
      </c>
    </row>
    <row r="35" spans="1:6">
      <c r="A35" s="13"/>
      <c r="B35" s="14"/>
      <c r="C35" s="13"/>
      <c r="D35" s="15" t="s">
        <v>123</v>
      </c>
      <c r="E35" s="14">
        <v>0</v>
      </c>
      <c r="F35" s="17" t="s">
        <v>124</v>
      </c>
    </row>
    <row r="36" spans="1:6">
      <c r="A36" s="13"/>
      <c r="B36" s="14"/>
      <c r="C36" s="13"/>
      <c r="D36" s="15" t="s">
        <v>127</v>
      </c>
      <c r="E36" s="14">
        <f>B31*0.001</f>
        <v>2.9</v>
      </c>
      <c r="F36" s="16" t="s">
        <v>128</v>
      </c>
    </row>
    <row r="37" spans="1:6" ht="57">
      <c r="A37" s="13"/>
      <c r="B37" s="14"/>
      <c r="C37" s="13"/>
      <c r="D37" s="15" t="s">
        <v>131</v>
      </c>
      <c r="E37" s="14">
        <f>B31*0.01</f>
        <v>29</v>
      </c>
      <c r="F37" s="18" t="s">
        <v>132</v>
      </c>
    </row>
    <row r="38" spans="1:6">
      <c r="A38" s="13"/>
      <c r="B38" s="14"/>
      <c r="C38" s="13"/>
      <c r="D38" s="15" t="s">
        <v>133</v>
      </c>
      <c r="E38" s="14">
        <v>170</v>
      </c>
      <c r="F38" s="17"/>
    </row>
    <row r="39" spans="1:6">
      <c r="A39" s="13"/>
      <c r="B39" s="14"/>
      <c r="C39" s="13"/>
      <c r="D39" s="15" t="s">
        <v>134</v>
      </c>
      <c r="E39" s="14">
        <f>B29*0.015</f>
        <v>60</v>
      </c>
      <c r="F39" s="17" t="s">
        <v>165</v>
      </c>
    </row>
    <row r="40" spans="1:6" ht="19" thickBot="1">
      <c r="A40" s="13"/>
      <c r="B40" s="14"/>
      <c r="C40" s="13"/>
      <c r="D40" s="15" t="s">
        <v>135</v>
      </c>
      <c r="E40" s="14">
        <f>B29*0.02</f>
        <v>80</v>
      </c>
      <c r="F40" s="17" t="s">
        <v>166</v>
      </c>
    </row>
    <row r="41" spans="1:6" ht="19" thickTop="1">
      <c r="A41" s="9" t="s">
        <v>138</v>
      </c>
      <c r="B41" s="10">
        <v>3500</v>
      </c>
      <c r="C41" s="9" t="s">
        <v>140</v>
      </c>
      <c r="D41" s="11" t="s">
        <v>136</v>
      </c>
      <c r="E41" s="10">
        <f>E48*1.1+E49</f>
        <v>50.252600000000001</v>
      </c>
      <c r="F41" s="12" t="s">
        <v>161</v>
      </c>
    </row>
    <row r="42" spans="1:6">
      <c r="A42" s="13"/>
      <c r="B42" s="14"/>
      <c r="C42" s="13"/>
      <c r="D42" s="15" t="s">
        <v>145</v>
      </c>
      <c r="E42" s="14">
        <f>B41-B31-SUM(E33:E37)</f>
        <v>481.1</v>
      </c>
      <c r="F42" s="17" t="s">
        <v>146</v>
      </c>
    </row>
    <row r="43" spans="1:6">
      <c r="A43" s="13"/>
      <c r="B43" s="14"/>
      <c r="C43" s="13"/>
      <c r="D43" s="15" t="s">
        <v>147</v>
      </c>
      <c r="E43" s="14">
        <v>0</v>
      </c>
      <c r="F43" s="17" t="s">
        <v>148</v>
      </c>
    </row>
    <row r="44" spans="1:6">
      <c r="A44" s="13"/>
      <c r="B44" s="14"/>
      <c r="C44" s="13"/>
      <c r="D44" s="15" t="s">
        <v>149</v>
      </c>
      <c r="E44" s="14">
        <f>E42-E43</f>
        <v>481.1</v>
      </c>
      <c r="F44" s="17"/>
    </row>
    <row r="45" spans="1:6">
      <c r="A45" s="13"/>
      <c r="B45" s="14"/>
      <c r="C45" s="13"/>
      <c r="D45" s="15" t="s">
        <v>150</v>
      </c>
      <c r="E45" s="14">
        <v>250</v>
      </c>
      <c r="F45" s="17"/>
    </row>
    <row r="46" spans="1:6">
      <c r="A46" s="13"/>
      <c r="B46" s="14"/>
      <c r="C46" s="13"/>
      <c r="D46" s="15" t="s">
        <v>151</v>
      </c>
      <c r="E46" s="14">
        <f>E44-E45</f>
        <v>231.10000000000002</v>
      </c>
      <c r="F46" s="17"/>
    </row>
    <row r="47" spans="1:6">
      <c r="A47" s="13"/>
      <c r="B47" s="14"/>
      <c r="C47" s="13"/>
      <c r="D47" s="15" t="s">
        <v>152</v>
      </c>
      <c r="E47" s="19">
        <v>0.06</v>
      </c>
      <c r="F47" s="17" t="s">
        <v>156</v>
      </c>
    </row>
    <row r="48" spans="1:6">
      <c r="A48" s="13"/>
      <c r="B48" s="14"/>
      <c r="C48" s="13"/>
      <c r="D48" s="15" t="s">
        <v>153</v>
      </c>
      <c r="E48" s="14">
        <f>IF(E47=0.15,E46*E47-108,E46*E47)</f>
        <v>13.866000000000001</v>
      </c>
      <c r="F48" s="17"/>
    </row>
    <row r="49" spans="1:6" ht="19" thickBot="1">
      <c r="A49" s="13"/>
      <c r="B49" s="14"/>
      <c r="C49" s="13"/>
      <c r="D49" s="26" t="s">
        <v>162</v>
      </c>
      <c r="E49" s="14">
        <f>B41*0.01</f>
        <v>35</v>
      </c>
      <c r="F49" s="17" t="s">
        <v>163</v>
      </c>
    </row>
    <row r="50" spans="1:6" ht="19" thickTop="1">
      <c r="A50" s="9" t="s">
        <v>154</v>
      </c>
      <c r="B50" s="10">
        <f>B41-E41-E32-E31-B31</f>
        <v>86.047399999999925</v>
      </c>
      <c r="C50" s="9"/>
      <c r="D50" s="11"/>
      <c r="E50" s="10"/>
      <c r="F50" s="12"/>
    </row>
    <row r="51" spans="1:6">
      <c r="A51" s="13" t="s">
        <v>155</v>
      </c>
      <c r="B51" s="20">
        <f>B50/(B32+E41)</f>
        <v>8.1241739858826698E-2</v>
      </c>
      <c r="C51" s="13"/>
      <c r="D51" s="15"/>
      <c r="E51" s="14"/>
      <c r="F51" s="17"/>
    </row>
    <row r="52" spans="1:6">
      <c r="A52" s="13" t="s">
        <v>139</v>
      </c>
      <c r="B52" s="20">
        <f>(E53*12-E30)/(B32-E52)</f>
        <v>0.59736686971900177</v>
      </c>
      <c r="C52" s="13" t="s">
        <v>143</v>
      </c>
      <c r="D52" s="15" t="s">
        <v>142</v>
      </c>
      <c r="E52" s="14">
        <v>500</v>
      </c>
      <c r="F52" s="17"/>
    </row>
    <row r="53" spans="1:6" ht="19" thickBot="1">
      <c r="A53" s="21"/>
      <c r="B53" s="22"/>
      <c r="C53" s="21"/>
      <c r="D53" s="22" t="s">
        <v>141</v>
      </c>
      <c r="E53" s="23">
        <v>35</v>
      </c>
      <c r="F53" s="24"/>
    </row>
    <row r="54" spans="1:6" ht="19" thickTop="1"/>
    <row r="55" spans="1:6">
      <c r="A55" t="s">
        <v>175</v>
      </c>
    </row>
    <row r="56" spans="1:6">
      <c r="A56" t="s">
        <v>176</v>
      </c>
    </row>
    <row r="57" spans="1:6">
      <c r="A57" t="s">
        <v>177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공부</vt:lpstr>
      <vt:lpstr>최우선변제금</vt:lpstr>
      <vt:lpstr>중개보수 상한요율</vt:lpstr>
      <vt:lpstr>22-05-31</vt:lpstr>
      <vt:lpstr>22-06-13</vt:lpstr>
      <vt:lpstr>22-06-14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scorpiusj@naver.com</dc:creator>
  <cp:lastModifiedBy>scorpiusj@naver.com</cp:lastModifiedBy>
  <dcterms:created xsi:type="dcterms:W3CDTF">2022-04-19T11:01:14Z</dcterms:created>
  <dcterms:modified xsi:type="dcterms:W3CDTF">2022-06-13T07:27:55Z</dcterms:modified>
</cp:coreProperties>
</file>